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Z.DESKTOP-JQ3OUE6\Documents\2024-2025\"/>
    </mc:Choice>
  </mc:AlternateContent>
  <xr:revisionPtr revIDLastSave="0" documentId="13_ncr:1_{22BE322C-929F-4982-970A-EEA49211217E}" xr6:coauthVersionLast="47" xr6:coauthVersionMax="47" xr10:uidLastSave="{00000000-0000-0000-0000-000000000000}"/>
  <bookViews>
    <workbookView xWindow="-120" yWindow="-120" windowWidth="19440" windowHeight="15000" tabRatio="617" activeTab="4" xr2:uid="{00000000-000D-0000-FFFF-FFFF00000000}"/>
  </bookViews>
  <sheets>
    <sheet name="1°" sheetId="3" r:id="rId1"/>
    <sheet name="2º" sheetId="11" r:id="rId2"/>
    <sheet name="3º" sheetId="12" r:id="rId3"/>
    <sheet name="4º" sheetId="13" r:id="rId4"/>
    <sheet name="5º" sheetId="14" r:id="rId5"/>
    <sheet name="6º" sheetId="15" r:id="rId6"/>
    <sheet name="911 inicio" sheetId="10" r:id="rId7"/>
  </sheets>
  <definedNames>
    <definedName name="_xlnm._FilterDatabase" localSheetId="0" hidden="1">'1°'!$A$4:$K$43</definedName>
    <definedName name="_xlnm._FilterDatabase" localSheetId="1" hidden="1">'2º'!$A$4:$K$46</definedName>
    <definedName name="_xlnm._FilterDatabase" localSheetId="2" hidden="1">'3º'!$A$4:$K$47</definedName>
    <definedName name="_xlnm._FilterDatabase" localSheetId="3" hidden="1">'4º'!$A$4:$K$47</definedName>
    <definedName name="_xlnm._FilterDatabase" localSheetId="4" hidden="1">'5º'!$A$4:$K$47</definedName>
    <definedName name="_xlnm._FilterDatabase" localSheetId="5" hidden="1">'6º'!$A$4:$K$47</definedName>
    <definedName name="_xlnm.Print_Area" localSheetId="6">'911 inicio'!$A$1:$O$54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4" l="1"/>
  <c r="G11" i="14"/>
  <c r="H11" i="14"/>
  <c r="I11" i="14"/>
  <c r="J11" i="14"/>
  <c r="K11" i="14"/>
  <c r="F5" i="14"/>
  <c r="G5" i="14"/>
  <c r="H5" i="14"/>
  <c r="I5" i="14"/>
  <c r="I44" i="15"/>
  <c r="H44" i="15"/>
  <c r="G44" i="15"/>
  <c r="F44" i="15"/>
  <c r="I43" i="15"/>
  <c r="H43" i="15"/>
  <c r="G43" i="15"/>
  <c r="F43" i="15"/>
  <c r="I42" i="15"/>
  <c r="H42" i="15"/>
  <c r="G42" i="15"/>
  <c r="F42" i="15"/>
  <c r="I41" i="15"/>
  <c r="H41" i="15"/>
  <c r="G41" i="15"/>
  <c r="F41" i="15"/>
  <c r="I40" i="15"/>
  <c r="H40" i="15"/>
  <c r="G40" i="15"/>
  <c r="F40" i="15"/>
  <c r="I39" i="15"/>
  <c r="H39" i="15"/>
  <c r="G39" i="15"/>
  <c r="F39" i="15"/>
  <c r="I38" i="15"/>
  <c r="H38" i="15"/>
  <c r="G38" i="15"/>
  <c r="F38" i="15"/>
  <c r="I37" i="15"/>
  <c r="H37" i="15"/>
  <c r="G37" i="15"/>
  <c r="F37" i="15"/>
  <c r="I36" i="15"/>
  <c r="H36" i="15"/>
  <c r="G36" i="15"/>
  <c r="F36" i="15"/>
  <c r="I35" i="15"/>
  <c r="H35" i="15"/>
  <c r="G35" i="15"/>
  <c r="F35" i="15"/>
  <c r="I34" i="15"/>
  <c r="H34" i="15"/>
  <c r="G34" i="15"/>
  <c r="F34" i="15"/>
  <c r="I33" i="15"/>
  <c r="H33" i="15"/>
  <c r="G33" i="15"/>
  <c r="F33" i="15"/>
  <c r="I32" i="15"/>
  <c r="H32" i="15"/>
  <c r="G32" i="15"/>
  <c r="F32" i="15"/>
  <c r="I31" i="15"/>
  <c r="H31" i="15"/>
  <c r="G31" i="15"/>
  <c r="F31" i="15"/>
  <c r="I30" i="15"/>
  <c r="H30" i="15"/>
  <c r="G30" i="15"/>
  <c r="F30" i="15"/>
  <c r="I29" i="15"/>
  <c r="H29" i="15"/>
  <c r="G29" i="15"/>
  <c r="F29" i="15"/>
  <c r="I28" i="15"/>
  <c r="H28" i="15"/>
  <c r="G28" i="15"/>
  <c r="F28" i="15"/>
  <c r="I27" i="15"/>
  <c r="H27" i="15"/>
  <c r="G27" i="15"/>
  <c r="F27" i="15"/>
  <c r="I26" i="15"/>
  <c r="H26" i="15"/>
  <c r="G26" i="15"/>
  <c r="F26" i="15"/>
  <c r="I25" i="15"/>
  <c r="H25" i="15"/>
  <c r="G25" i="15"/>
  <c r="F25" i="15"/>
  <c r="I24" i="15"/>
  <c r="H24" i="15"/>
  <c r="G24" i="15"/>
  <c r="F24" i="15"/>
  <c r="I23" i="15"/>
  <c r="H23" i="15"/>
  <c r="G23" i="15"/>
  <c r="F23" i="15"/>
  <c r="I22" i="15"/>
  <c r="H22" i="15"/>
  <c r="G22" i="15"/>
  <c r="F22" i="15"/>
  <c r="I21" i="15"/>
  <c r="H21" i="15"/>
  <c r="G21" i="15"/>
  <c r="F21" i="15"/>
  <c r="I20" i="15"/>
  <c r="H20" i="15"/>
  <c r="G20" i="15"/>
  <c r="F20" i="15"/>
  <c r="I19" i="15"/>
  <c r="H19" i="15"/>
  <c r="G19" i="15"/>
  <c r="F19" i="15"/>
  <c r="I18" i="15"/>
  <c r="H18" i="15"/>
  <c r="G18" i="15"/>
  <c r="F18" i="15"/>
  <c r="I17" i="15"/>
  <c r="H17" i="15"/>
  <c r="G17" i="15"/>
  <c r="F17" i="15"/>
  <c r="I16" i="15"/>
  <c r="H16" i="15"/>
  <c r="G16" i="15"/>
  <c r="F16" i="15"/>
  <c r="I15" i="15"/>
  <c r="H15" i="15"/>
  <c r="G15" i="15"/>
  <c r="F15" i="15"/>
  <c r="I14" i="15"/>
  <c r="H14" i="15"/>
  <c r="G14" i="15"/>
  <c r="F14" i="15"/>
  <c r="I13" i="15"/>
  <c r="H13" i="15"/>
  <c r="G13" i="15"/>
  <c r="F13" i="15"/>
  <c r="I12" i="15"/>
  <c r="H12" i="15"/>
  <c r="G12" i="15"/>
  <c r="F12" i="15"/>
  <c r="I11" i="15"/>
  <c r="H11" i="15"/>
  <c r="G11" i="15"/>
  <c r="F11" i="15"/>
  <c r="I10" i="15"/>
  <c r="H10" i="15"/>
  <c r="G10" i="15"/>
  <c r="F10" i="15"/>
  <c r="I9" i="15"/>
  <c r="H9" i="15"/>
  <c r="G9" i="15"/>
  <c r="F9" i="15"/>
  <c r="I8" i="15"/>
  <c r="H8" i="15"/>
  <c r="G8" i="15"/>
  <c r="F8" i="15"/>
  <c r="I7" i="15"/>
  <c r="H7" i="15"/>
  <c r="G7" i="15"/>
  <c r="F7" i="15"/>
  <c r="I6" i="15"/>
  <c r="H6" i="15"/>
  <c r="G6" i="15"/>
  <c r="F6" i="15"/>
  <c r="I5" i="15"/>
  <c r="H5" i="15"/>
  <c r="G5" i="15"/>
  <c r="F5" i="15"/>
  <c r="J5" i="15" l="1"/>
  <c r="K5" i="15" s="1"/>
  <c r="J6" i="15"/>
  <c r="K6" i="15" s="1"/>
  <c r="J7" i="15"/>
  <c r="K7" i="15" s="1"/>
  <c r="J8" i="15"/>
  <c r="K8" i="15" s="1"/>
  <c r="J9" i="15"/>
  <c r="K9" i="15" s="1"/>
  <c r="J10" i="15"/>
  <c r="K10" i="15" s="1"/>
  <c r="J11" i="15"/>
  <c r="K11" i="15" s="1"/>
  <c r="J12" i="15"/>
  <c r="K12" i="15" s="1"/>
  <c r="J13" i="15"/>
  <c r="K13" i="15" s="1"/>
  <c r="J14" i="15"/>
  <c r="K14" i="15" s="1"/>
  <c r="J15" i="15"/>
  <c r="K15" i="15" s="1"/>
  <c r="J16" i="15"/>
  <c r="K16" i="15" s="1"/>
  <c r="J17" i="15"/>
  <c r="K17" i="15" s="1"/>
  <c r="J18" i="15"/>
  <c r="K18" i="15" s="1"/>
  <c r="J19" i="15"/>
  <c r="K19" i="15" s="1"/>
  <c r="J20" i="15"/>
  <c r="K20" i="15" s="1"/>
  <c r="J21" i="15"/>
  <c r="K21" i="15" s="1"/>
  <c r="J22" i="15"/>
  <c r="K22" i="15" s="1"/>
  <c r="J23" i="15"/>
  <c r="K23" i="15" s="1"/>
  <c r="J24" i="15"/>
  <c r="K24" i="15" s="1"/>
  <c r="J25" i="15"/>
  <c r="K25" i="15" s="1"/>
  <c r="J26" i="15"/>
  <c r="K26" i="15" s="1"/>
  <c r="J27" i="15"/>
  <c r="K27" i="15" s="1"/>
  <c r="J28" i="15"/>
  <c r="K28" i="15" s="1"/>
  <c r="J29" i="15"/>
  <c r="K29" i="15" s="1"/>
  <c r="J30" i="15"/>
  <c r="K30" i="15" s="1"/>
  <c r="J31" i="15"/>
  <c r="K31" i="15" s="1"/>
  <c r="J32" i="15"/>
  <c r="K32" i="15" s="1"/>
  <c r="J33" i="15"/>
  <c r="K33" i="15" s="1"/>
  <c r="J34" i="15"/>
  <c r="K34" i="15" s="1"/>
  <c r="J35" i="15"/>
  <c r="K35" i="15" s="1"/>
  <c r="J36" i="15"/>
  <c r="K36" i="15" s="1"/>
  <c r="J37" i="15"/>
  <c r="K37" i="15" s="1"/>
  <c r="J38" i="15"/>
  <c r="K38" i="15" s="1"/>
  <c r="J39" i="15"/>
  <c r="K39" i="15" s="1"/>
  <c r="J40" i="15"/>
  <c r="K40" i="15" s="1"/>
  <c r="J41" i="15"/>
  <c r="K41" i="15" s="1"/>
  <c r="J42" i="15"/>
  <c r="K42" i="15" s="1"/>
  <c r="J43" i="15"/>
  <c r="K43" i="15" s="1"/>
  <c r="J44" i="15"/>
  <c r="K44" i="15" s="1"/>
  <c r="G19" i="14" l="1"/>
  <c r="H44" i="14"/>
  <c r="G44" i="14"/>
  <c r="F44" i="14"/>
  <c r="H43" i="14"/>
  <c r="G43" i="14"/>
  <c r="F43" i="14"/>
  <c r="H42" i="14"/>
  <c r="G42" i="14"/>
  <c r="F42" i="14"/>
  <c r="H41" i="14"/>
  <c r="G41" i="14"/>
  <c r="F41" i="14"/>
  <c r="H40" i="14"/>
  <c r="G40" i="14"/>
  <c r="F40" i="14"/>
  <c r="H39" i="14"/>
  <c r="G39" i="14"/>
  <c r="F39" i="14"/>
  <c r="H38" i="14"/>
  <c r="G38" i="14"/>
  <c r="F38" i="14"/>
  <c r="H37" i="14"/>
  <c r="G37" i="14"/>
  <c r="F37" i="14"/>
  <c r="H36" i="14"/>
  <c r="G36" i="14"/>
  <c r="F36" i="14"/>
  <c r="H35" i="14"/>
  <c r="G35" i="14"/>
  <c r="F35" i="14"/>
  <c r="H34" i="14"/>
  <c r="G34" i="14"/>
  <c r="F34" i="14"/>
  <c r="H33" i="14"/>
  <c r="G33" i="14"/>
  <c r="F33" i="14"/>
  <c r="H32" i="14"/>
  <c r="G32" i="14"/>
  <c r="F32" i="14"/>
  <c r="H31" i="14"/>
  <c r="G31" i="14"/>
  <c r="F31" i="14"/>
  <c r="H30" i="14"/>
  <c r="G30" i="14"/>
  <c r="F30" i="14"/>
  <c r="H29" i="14"/>
  <c r="G29" i="14"/>
  <c r="F29" i="14"/>
  <c r="H28" i="14"/>
  <c r="G28" i="14"/>
  <c r="F28" i="14"/>
  <c r="H27" i="14"/>
  <c r="G27" i="14"/>
  <c r="F27" i="14"/>
  <c r="H26" i="14"/>
  <c r="G26" i="14"/>
  <c r="F26" i="14"/>
  <c r="H25" i="14"/>
  <c r="G25" i="14"/>
  <c r="F25" i="14"/>
  <c r="H24" i="14"/>
  <c r="G24" i="14"/>
  <c r="F24" i="14"/>
  <c r="H23" i="14"/>
  <c r="G23" i="14"/>
  <c r="F23" i="14"/>
  <c r="H22" i="14"/>
  <c r="G22" i="14"/>
  <c r="F22" i="14"/>
  <c r="H21" i="14"/>
  <c r="G21" i="14"/>
  <c r="F21" i="14"/>
  <c r="H20" i="14"/>
  <c r="G20" i="14"/>
  <c r="F20" i="14"/>
  <c r="H19" i="14"/>
  <c r="F19" i="14"/>
  <c r="F38" i="12"/>
  <c r="G38" i="12"/>
  <c r="H38" i="12"/>
  <c r="I38" i="12"/>
  <c r="J38" i="12" s="1"/>
  <c r="K38" i="12" s="1"/>
  <c r="F39" i="12"/>
  <c r="G39" i="12"/>
  <c r="H39" i="12"/>
  <c r="I39" i="12"/>
  <c r="J39" i="12" s="1"/>
  <c r="K39" i="12" s="1"/>
  <c r="I44" i="14"/>
  <c r="J44" i="14" s="1"/>
  <c r="K44" i="14" s="1"/>
  <c r="I43" i="14"/>
  <c r="J43" i="14" s="1"/>
  <c r="K43" i="14" s="1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H18" i="14"/>
  <c r="G18" i="14"/>
  <c r="F18" i="14"/>
  <c r="I17" i="14"/>
  <c r="H17" i="14"/>
  <c r="G17" i="14"/>
  <c r="F17" i="14"/>
  <c r="I16" i="14"/>
  <c r="H16" i="14"/>
  <c r="G16" i="14"/>
  <c r="F16" i="14"/>
  <c r="I15" i="14"/>
  <c r="H15" i="14"/>
  <c r="G15" i="14"/>
  <c r="F15" i="14"/>
  <c r="I14" i="14"/>
  <c r="H14" i="14"/>
  <c r="G14" i="14"/>
  <c r="F14" i="14"/>
  <c r="I13" i="14"/>
  <c r="H13" i="14"/>
  <c r="G13" i="14"/>
  <c r="F13" i="14"/>
  <c r="I12" i="14"/>
  <c r="H12" i="14"/>
  <c r="G12" i="14"/>
  <c r="F12" i="14"/>
  <c r="I10" i="14"/>
  <c r="H10" i="14"/>
  <c r="G10" i="14"/>
  <c r="F10" i="14"/>
  <c r="I9" i="14"/>
  <c r="H9" i="14"/>
  <c r="G9" i="14"/>
  <c r="F9" i="14"/>
  <c r="I8" i="14"/>
  <c r="H8" i="14"/>
  <c r="G8" i="14"/>
  <c r="F8" i="14"/>
  <c r="I7" i="14"/>
  <c r="H7" i="14"/>
  <c r="G7" i="14"/>
  <c r="F7" i="14"/>
  <c r="I6" i="14"/>
  <c r="H6" i="14"/>
  <c r="G6" i="14"/>
  <c r="F6" i="14"/>
  <c r="I44" i="13"/>
  <c r="J44" i="13" s="1"/>
  <c r="K44" i="13" s="1"/>
  <c r="H44" i="13"/>
  <c r="G44" i="13"/>
  <c r="F44" i="13"/>
  <c r="J43" i="13"/>
  <c r="K43" i="13" s="1"/>
  <c r="I43" i="13"/>
  <c r="H43" i="13"/>
  <c r="G43" i="13"/>
  <c r="F43" i="13"/>
  <c r="I42" i="13"/>
  <c r="J42" i="13" s="1"/>
  <c r="K42" i="13" s="1"/>
  <c r="H42" i="13"/>
  <c r="G42" i="13"/>
  <c r="F42" i="13"/>
  <c r="I41" i="13"/>
  <c r="J41" i="13" s="1"/>
  <c r="K41" i="13" s="1"/>
  <c r="H41" i="13"/>
  <c r="G41" i="13"/>
  <c r="F41" i="13"/>
  <c r="I40" i="13"/>
  <c r="J40" i="13" s="1"/>
  <c r="K40" i="13" s="1"/>
  <c r="H40" i="13"/>
  <c r="G40" i="13"/>
  <c r="F40" i="13"/>
  <c r="I39" i="13"/>
  <c r="J39" i="13" s="1"/>
  <c r="K39" i="13" s="1"/>
  <c r="H39" i="13"/>
  <c r="G39" i="13"/>
  <c r="F39" i="13"/>
  <c r="I38" i="13"/>
  <c r="H38" i="13"/>
  <c r="G38" i="13"/>
  <c r="F38" i="13"/>
  <c r="I37" i="13"/>
  <c r="H37" i="13"/>
  <c r="G37" i="13"/>
  <c r="F37" i="13"/>
  <c r="I36" i="13"/>
  <c r="H36" i="13"/>
  <c r="G36" i="13"/>
  <c r="F36" i="13"/>
  <c r="I35" i="13"/>
  <c r="J35" i="13" s="1"/>
  <c r="K35" i="13" s="1"/>
  <c r="H35" i="13"/>
  <c r="G35" i="13"/>
  <c r="F35" i="13"/>
  <c r="I34" i="13"/>
  <c r="H34" i="13"/>
  <c r="G34" i="13"/>
  <c r="F34" i="13"/>
  <c r="I33" i="13"/>
  <c r="H33" i="13"/>
  <c r="G33" i="13"/>
  <c r="F33" i="13"/>
  <c r="I32" i="13"/>
  <c r="H32" i="13"/>
  <c r="G32" i="13"/>
  <c r="F32" i="13"/>
  <c r="I31" i="13"/>
  <c r="H31" i="13"/>
  <c r="G31" i="13"/>
  <c r="F31" i="13"/>
  <c r="I30" i="13"/>
  <c r="H30" i="13"/>
  <c r="G30" i="13"/>
  <c r="F30" i="13"/>
  <c r="I29" i="13"/>
  <c r="H29" i="13"/>
  <c r="G29" i="13"/>
  <c r="F29" i="13"/>
  <c r="I28" i="13"/>
  <c r="H28" i="13"/>
  <c r="G28" i="13"/>
  <c r="F28" i="13"/>
  <c r="I27" i="13"/>
  <c r="H27" i="13"/>
  <c r="G27" i="13"/>
  <c r="F27" i="13"/>
  <c r="I26" i="13"/>
  <c r="H26" i="13"/>
  <c r="G26" i="13"/>
  <c r="F26" i="13"/>
  <c r="I25" i="13"/>
  <c r="H25" i="13"/>
  <c r="G25" i="13"/>
  <c r="F25" i="13"/>
  <c r="I24" i="13"/>
  <c r="H24" i="13"/>
  <c r="G24" i="13"/>
  <c r="F24" i="13"/>
  <c r="I23" i="13"/>
  <c r="H23" i="13"/>
  <c r="G23" i="13"/>
  <c r="F23" i="13"/>
  <c r="I22" i="13"/>
  <c r="H22" i="13"/>
  <c r="G22" i="13"/>
  <c r="F22" i="13"/>
  <c r="I21" i="13"/>
  <c r="H21" i="13"/>
  <c r="G21" i="13"/>
  <c r="F21" i="13"/>
  <c r="I20" i="13"/>
  <c r="H20" i="13"/>
  <c r="G20" i="13"/>
  <c r="F20" i="13"/>
  <c r="I19" i="13"/>
  <c r="H19" i="13"/>
  <c r="G19" i="13"/>
  <c r="F19" i="13"/>
  <c r="I18" i="13"/>
  <c r="H18" i="13"/>
  <c r="G18" i="13"/>
  <c r="F18" i="13"/>
  <c r="I17" i="13"/>
  <c r="H17" i="13"/>
  <c r="G17" i="13"/>
  <c r="F17" i="13"/>
  <c r="I16" i="13"/>
  <c r="H16" i="13"/>
  <c r="G16" i="13"/>
  <c r="F16" i="13"/>
  <c r="I15" i="13"/>
  <c r="H15" i="13"/>
  <c r="G15" i="13"/>
  <c r="F15" i="13"/>
  <c r="I14" i="13"/>
  <c r="H14" i="13"/>
  <c r="G14" i="13"/>
  <c r="F14" i="13"/>
  <c r="I13" i="13"/>
  <c r="H13" i="13"/>
  <c r="G13" i="13"/>
  <c r="F13" i="13"/>
  <c r="I12" i="13"/>
  <c r="H12" i="13"/>
  <c r="G12" i="13"/>
  <c r="F12" i="13"/>
  <c r="I11" i="13"/>
  <c r="H11" i="13"/>
  <c r="G11" i="13"/>
  <c r="F11" i="13"/>
  <c r="I10" i="13"/>
  <c r="H10" i="13"/>
  <c r="G10" i="13"/>
  <c r="F10" i="13"/>
  <c r="I9" i="13"/>
  <c r="H9" i="13"/>
  <c r="G9" i="13"/>
  <c r="F9" i="13"/>
  <c r="I8" i="13"/>
  <c r="H8" i="13"/>
  <c r="G8" i="13"/>
  <c r="F8" i="13"/>
  <c r="I7" i="13"/>
  <c r="H7" i="13"/>
  <c r="G7" i="13"/>
  <c r="F7" i="13"/>
  <c r="I6" i="13"/>
  <c r="H6" i="13"/>
  <c r="G6" i="13"/>
  <c r="F6" i="13"/>
  <c r="I5" i="13"/>
  <c r="H5" i="13"/>
  <c r="G5" i="13"/>
  <c r="F5" i="13"/>
  <c r="I44" i="12"/>
  <c r="H44" i="12"/>
  <c r="G44" i="12"/>
  <c r="F44" i="12"/>
  <c r="I43" i="12"/>
  <c r="H43" i="12"/>
  <c r="G43" i="12"/>
  <c r="F43" i="12"/>
  <c r="I42" i="12"/>
  <c r="H42" i="12"/>
  <c r="G42" i="12"/>
  <c r="F42" i="12"/>
  <c r="I41" i="12"/>
  <c r="H41" i="12"/>
  <c r="G41" i="12"/>
  <c r="F41" i="12"/>
  <c r="I40" i="12"/>
  <c r="H40" i="12"/>
  <c r="G40" i="12"/>
  <c r="F40" i="12"/>
  <c r="I37" i="12"/>
  <c r="H37" i="12"/>
  <c r="G37" i="12"/>
  <c r="F37" i="12"/>
  <c r="I36" i="12"/>
  <c r="H36" i="12"/>
  <c r="G36" i="12"/>
  <c r="F36" i="12"/>
  <c r="I35" i="12"/>
  <c r="H35" i="12"/>
  <c r="G35" i="12"/>
  <c r="F35" i="12"/>
  <c r="I34" i="12"/>
  <c r="H34" i="12"/>
  <c r="G34" i="12"/>
  <c r="F34" i="12"/>
  <c r="I33" i="12"/>
  <c r="H33" i="12"/>
  <c r="G33" i="12"/>
  <c r="F33" i="12"/>
  <c r="I32" i="12"/>
  <c r="H32" i="12"/>
  <c r="G32" i="12"/>
  <c r="F32" i="12"/>
  <c r="I31" i="12"/>
  <c r="H31" i="12"/>
  <c r="G31" i="12"/>
  <c r="F31" i="12"/>
  <c r="I30" i="12"/>
  <c r="H30" i="12"/>
  <c r="G30" i="12"/>
  <c r="F30" i="12"/>
  <c r="I29" i="12"/>
  <c r="H29" i="12"/>
  <c r="G29" i="12"/>
  <c r="F29" i="12"/>
  <c r="I28" i="12"/>
  <c r="H28" i="12"/>
  <c r="G28" i="12"/>
  <c r="F28" i="12"/>
  <c r="I27" i="12"/>
  <c r="H27" i="12"/>
  <c r="G27" i="12"/>
  <c r="F27" i="12"/>
  <c r="I26" i="12"/>
  <c r="H26" i="12"/>
  <c r="G26" i="12"/>
  <c r="F26" i="12"/>
  <c r="I25" i="12"/>
  <c r="H25" i="12"/>
  <c r="G25" i="12"/>
  <c r="F25" i="12"/>
  <c r="I24" i="12"/>
  <c r="H24" i="12"/>
  <c r="G24" i="12"/>
  <c r="F24" i="12"/>
  <c r="I23" i="12"/>
  <c r="H23" i="12"/>
  <c r="G23" i="12"/>
  <c r="F23" i="12"/>
  <c r="I22" i="12"/>
  <c r="H22" i="12"/>
  <c r="G22" i="12"/>
  <c r="F22" i="12"/>
  <c r="I21" i="12"/>
  <c r="H21" i="12"/>
  <c r="G21" i="12"/>
  <c r="F21" i="12"/>
  <c r="I20" i="12"/>
  <c r="H20" i="12"/>
  <c r="G20" i="12"/>
  <c r="F20" i="12"/>
  <c r="I19" i="12"/>
  <c r="H19" i="12"/>
  <c r="G19" i="12"/>
  <c r="F19" i="12"/>
  <c r="I18" i="12"/>
  <c r="H18" i="12"/>
  <c r="G18" i="12"/>
  <c r="F18" i="12"/>
  <c r="I17" i="12"/>
  <c r="H17" i="12"/>
  <c r="G17" i="12"/>
  <c r="F17" i="12"/>
  <c r="I16" i="12"/>
  <c r="H16" i="12"/>
  <c r="G16" i="12"/>
  <c r="F16" i="12"/>
  <c r="I15" i="12"/>
  <c r="H15" i="12"/>
  <c r="G15" i="12"/>
  <c r="F15" i="12"/>
  <c r="I14" i="12"/>
  <c r="H14" i="12"/>
  <c r="G14" i="12"/>
  <c r="F14" i="12"/>
  <c r="I13" i="12"/>
  <c r="H13" i="12"/>
  <c r="G13" i="12"/>
  <c r="F13" i="12"/>
  <c r="I12" i="12"/>
  <c r="H12" i="12"/>
  <c r="G12" i="12"/>
  <c r="F12" i="12"/>
  <c r="I11" i="12"/>
  <c r="H11" i="12"/>
  <c r="G11" i="12"/>
  <c r="F11" i="12"/>
  <c r="I10" i="12"/>
  <c r="H10" i="12"/>
  <c r="G10" i="12"/>
  <c r="F10" i="12"/>
  <c r="I9" i="12"/>
  <c r="H9" i="12"/>
  <c r="G9" i="12"/>
  <c r="F9" i="12"/>
  <c r="I8" i="12"/>
  <c r="H8" i="12"/>
  <c r="G8" i="12"/>
  <c r="F8" i="12"/>
  <c r="I7" i="12"/>
  <c r="H7" i="12"/>
  <c r="G7" i="12"/>
  <c r="F7" i="12"/>
  <c r="I6" i="12"/>
  <c r="H6" i="12"/>
  <c r="G6" i="12"/>
  <c r="F6" i="12"/>
  <c r="I5" i="12"/>
  <c r="H5" i="12"/>
  <c r="G5" i="12"/>
  <c r="F5" i="12"/>
  <c r="I43" i="11"/>
  <c r="J43" i="11" s="1"/>
  <c r="K43" i="11" s="1"/>
  <c r="H43" i="11"/>
  <c r="G43" i="11"/>
  <c r="F43" i="11"/>
  <c r="I42" i="11"/>
  <c r="H42" i="11"/>
  <c r="G42" i="11"/>
  <c r="J42" i="11" s="1"/>
  <c r="K42" i="11" s="1"/>
  <c r="F42" i="11"/>
  <c r="I41" i="11"/>
  <c r="H41" i="11"/>
  <c r="G41" i="11"/>
  <c r="F41" i="11"/>
  <c r="I40" i="11"/>
  <c r="H40" i="11"/>
  <c r="G40" i="11"/>
  <c r="F40" i="11"/>
  <c r="I39" i="11"/>
  <c r="H39" i="11"/>
  <c r="G39" i="11"/>
  <c r="F39" i="11"/>
  <c r="I38" i="11"/>
  <c r="H38" i="11"/>
  <c r="G38" i="11"/>
  <c r="F38" i="11"/>
  <c r="I37" i="11"/>
  <c r="H37" i="11"/>
  <c r="G37" i="11"/>
  <c r="F37" i="11"/>
  <c r="I36" i="11"/>
  <c r="H36" i="11"/>
  <c r="G36" i="11"/>
  <c r="F36" i="11"/>
  <c r="I35" i="11"/>
  <c r="H35" i="11"/>
  <c r="G35" i="11"/>
  <c r="F35" i="11"/>
  <c r="I34" i="11"/>
  <c r="H34" i="11"/>
  <c r="G34" i="11"/>
  <c r="F34" i="11"/>
  <c r="I33" i="11"/>
  <c r="H33" i="11"/>
  <c r="G33" i="11"/>
  <c r="F33" i="11"/>
  <c r="I32" i="11"/>
  <c r="H32" i="11"/>
  <c r="G32" i="11"/>
  <c r="F32" i="11"/>
  <c r="I31" i="11"/>
  <c r="H31" i="11"/>
  <c r="G31" i="11"/>
  <c r="F31" i="11"/>
  <c r="I30" i="11"/>
  <c r="H30" i="11"/>
  <c r="G30" i="11"/>
  <c r="F30" i="11"/>
  <c r="I29" i="11"/>
  <c r="H29" i="11"/>
  <c r="G29" i="11"/>
  <c r="F29" i="11"/>
  <c r="I28" i="11"/>
  <c r="H28" i="11"/>
  <c r="G28" i="11"/>
  <c r="F28" i="11"/>
  <c r="I27" i="11"/>
  <c r="H27" i="11"/>
  <c r="G27" i="11"/>
  <c r="F27" i="11"/>
  <c r="I26" i="11"/>
  <c r="H26" i="11"/>
  <c r="G26" i="11"/>
  <c r="F26" i="11"/>
  <c r="I25" i="11"/>
  <c r="H25" i="11"/>
  <c r="G25" i="11"/>
  <c r="F25" i="11"/>
  <c r="I24" i="11"/>
  <c r="H24" i="11"/>
  <c r="G24" i="11"/>
  <c r="F24" i="11"/>
  <c r="I23" i="11"/>
  <c r="H23" i="11"/>
  <c r="G23" i="11"/>
  <c r="F23" i="11"/>
  <c r="I22" i="11"/>
  <c r="H22" i="11"/>
  <c r="G22" i="11"/>
  <c r="F22" i="11"/>
  <c r="I21" i="11"/>
  <c r="H21" i="11"/>
  <c r="G21" i="11"/>
  <c r="F21" i="11"/>
  <c r="I20" i="11"/>
  <c r="H20" i="11"/>
  <c r="G20" i="11"/>
  <c r="F20" i="11"/>
  <c r="I19" i="11"/>
  <c r="H19" i="11"/>
  <c r="G19" i="11"/>
  <c r="F19" i="11"/>
  <c r="I18" i="11"/>
  <c r="H18" i="11"/>
  <c r="G18" i="11"/>
  <c r="F18" i="11"/>
  <c r="I17" i="11"/>
  <c r="H17" i="11"/>
  <c r="G17" i="11"/>
  <c r="F17" i="11"/>
  <c r="I16" i="11"/>
  <c r="H16" i="11"/>
  <c r="G16" i="11"/>
  <c r="F16" i="11"/>
  <c r="I15" i="11"/>
  <c r="H15" i="11"/>
  <c r="G15" i="11"/>
  <c r="F15" i="11"/>
  <c r="I14" i="11"/>
  <c r="H14" i="11"/>
  <c r="G14" i="11"/>
  <c r="F14" i="11"/>
  <c r="I13" i="11"/>
  <c r="H13" i="11"/>
  <c r="G13" i="11"/>
  <c r="F13" i="11"/>
  <c r="I12" i="11"/>
  <c r="H12" i="11"/>
  <c r="G12" i="11"/>
  <c r="F12" i="11"/>
  <c r="I11" i="11"/>
  <c r="H11" i="11"/>
  <c r="G11" i="11"/>
  <c r="F11" i="11"/>
  <c r="I10" i="11"/>
  <c r="H10" i="11"/>
  <c r="G10" i="11"/>
  <c r="F10" i="11"/>
  <c r="I9" i="11"/>
  <c r="H9" i="11"/>
  <c r="G9" i="11"/>
  <c r="F9" i="11"/>
  <c r="I8" i="11"/>
  <c r="H8" i="11"/>
  <c r="G8" i="11"/>
  <c r="F8" i="11"/>
  <c r="I7" i="11"/>
  <c r="H7" i="11"/>
  <c r="G7" i="11"/>
  <c r="F7" i="11"/>
  <c r="I6" i="11"/>
  <c r="H6" i="11"/>
  <c r="G6" i="11"/>
  <c r="F6" i="11"/>
  <c r="I5" i="11"/>
  <c r="H5" i="11"/>
  <c r="G5" i="11"/>
  <c r="F5" i="11"/>
  <c r="J6" i="14" l="1"/>
  <c r="J37" i="13"/>
  <c r="K37" i="13" s="1"/>
  <c r="J36" i="13"/>
  <c r="K36" i="13" s="1"/>
  <c r="J38" i="13"/>
  <c r="K38" i="13" s="1"/>
  <c r="J31" i="13"/>
  <c r="K31" i="13" s="1"/>
  <c r="J29" i="13"/>
  <c r="K29" i="13" s="1"/>
  <c r="J32" i="13"/>
  <c r="K32" i="13" s="1"/>
  <c r="J33" i="13"/>
  <c r="K33" i="13" s="1"/>
  <c r="J34" i="13"/>
  <c r="K34" i="13" s="1"/>
  <c r="J18" i="14"/>
  <c r="K18" i="14" s="1"/>
  <c r="J30" i="14"/>
  <c r="K30" i="14" s="1"/>
  <c r="J38" i="11"/>
  <c r="K38" i="11" s="1"/>
  <c r="J39" i="11"/>
  <c r="K39" i="11" s="1"/>
  <c r="J40" i="11"/>
  <c r="K40" i="11" s="1"/>
  <c r="J41" i="11"/>
  <c r="K41" i="11" s="1"/>
  <c r="J22" i="14"/>
  <c r="K22" i="14" s="1"/>
  <c r="J26" i="14"/>
  <c r="K26" i="14" s="1"/>
  <c r="J27" i="13"/>
  <c r="K27" i="13" s="1"/>
  <c r="J19" i="13"/>
  <c r="K19" i="13" s="1"/>
  <c r="J17" i="13"/>
  <c r="K17" i="13" s="1"/>
  <c r="J41" i="12"/>
  <c r="K41" i="12" s="1"/>
  <c r="J18" i="11"/>
  <c r="K18" i="11" s="1"/>
  <c r="J16" i="11"/>
  <c r="K16" i="11" s="1"/>
  <c r="J16" i="14"/>
  <c r="K16" i="14" s="1"/>
  <c r="J16" i="13"/>
  <c r="K16" i="13" s="1"/>
  <c r="J18" i="13"/>
  <c r="K18" i="13" s="1"/>
  <c r="J20" i="13"/>
  <c r="K20" i="13" s="1"/>
  <c r="J22" i="13"/>
  <c r="K22" i="13" s="1"/>
  <c r="J42" i="12"/>
  <c r="K42" i="12" s="1"/>
  <c r="J44" i="12"/>
  <c r="K44" i="12" s="1"/>
  <c r="J43" i="12"/>
  <c r="K43" i="12" s="1"/>
  <c r="J34" i="11"/>
  <c r="K34" i="11" s="1"/>
  <c r="J19" i="11"/>
  <c r="K19" i="11" s="1"/>
  <c r="J40" i="12"/>
  <c r="K40" i="12" s="1"/>
  <c r="J37" i="11"/>
  <c r="K37" i="11" s="1"/>
  <c r="J35" i="11"/>
  <c r="K35" i="11" s="1"/>
  <c r="J15" i="11"/>
  <c r="K15" i="11" s="1"/>
  <c r="J21" i="11"/>
  <c r="K21" i="11" s="1"/>
  <c r="J23" i="11"/>
  <c r="K23" i="11" s="1"/>
  <c r="J32" i="11"/>
  <c r="K32" i="11" s="1"/>
  <c r="J27" i="11"/>
  <c r="K27" i="11" s="1"/>
  <c r="J5" i="11"/>
  <c r="K5" i="11" s="1"/>
  <c r="J12" i="12"/>
  <c r="K12" i="12" s="1"/>
  <c r="J14" i="12"/>
  <c r="K14" i="12" s="1"/>
  <c r="J16" i="12"/>
  <c r="K16" i="12" s="1"/>
  <c r="J18" i="12"/>
  <c r="K18" i="12" s="1"/>
  <c r="J20" i="12"/>
  <c r="K20" i="12" s="1"/>
  <c r="J22" i="12"/>
  <c r="K22" i="12" s="1"/>
  <c r="J24" i="12"/>
  <c r="K24" i="12" s="1"/>
  <c r="J26" i="12"/>
  <c r="K26" i="12" s="1"/>
  <c r="J28" i="12"/>
  <c r="K28" i="12" s="1"/>
  <c r="J30" i="12"/>
  <c r="K30" i="12" s="1"/>
  <c r="J6" i="12"/>
  <c r="K6" i="12" s="1"/>
  <c r="J8" i="12"/>
  <c r="K8" i="12" s="1"/>
  <c r="J10" i="12"/>
  <c r="K10" i="12" s="1"/>
  <c r="J28" i="13"/>
  <c r="K28" i="13" s="1"/>
  <c r="J30" i="13"/>
  <c r="K30" i="13" s="1"/>
  <c r="J23" i="13"/>
  <c r="K23" i="13" s="1"/>
  <c r="J15" i="13"/>
  <c r="K15" i="13" s="1"/>
  <c r="J38" i="14"/>
  <c r="K38" i="14" s="1"/>
  <c r="J40" i="14"/>
  <c r="K40" i="14" s="1"/>
  <c r="J42" i="14"/>
  <c r="K42" i="14" s="1"/>
  <c r="J34" i="14"/>
  <c r="K34" i="14" s="1"/>
  <c r="J35" i="14"/>
  <c r="K35" i="14" s="1"/>
  <c r="J39" i="14"/>
  <c r="K39" i="14" s="1"/>
  <c r="J10" i="14"/>
  <c r="K10" i="14" s="1"/>
  <c r="J12" i="14"/>
  <c r="K12" i="14" s="1"/>
  <c r="J5" i="14"/>
  <c r="K5" i="14" s="1"/>
  <c r="J13" i="14"/>
  <c r="K13" i="14" s="1"/>
  <c r="J19" i="14"/>
  <c r="K19" i="14" s="1"/>
  <c r="J23" i="14"/>
  <c r="K23" i="14" s="1"/>
  <c r="J27" i="14"/>
  <c r="K27" i="14" s="1"/>
  <c r="J31" i="14"/>
  <c r="K31" i="14" s="1"/>
  <c r="K46" i="15"/>
  <c r="K45" i="15"/>
  <c r="J17" i="14"/>
  <c r="K17" i="14" s="1"/>
  <c r="J21" i="14"/>
  <c r="K21" i="14" s="1"/>
  <c r="J25" i="14"/>
  <c r="K25" i="14" s="1"/>
  <c r="J29" i="14"/>
  <c r="K29" i="14" s="1"/>
  <c r="J33" i="14"/>
  <c r="K33" i="14" s="1"/>
  <c r="J37" i="14"/>
  <c r="K37" i="14" s="1"/>
  <c r="K6" i="14"/>
  <c r="J8" i="14"/>
  <c r="K8" i="14" s="1"/>
  <c r="J41" i="14"/>
  <c r="K41" i="14" s="1"/>
  <c r="J20" i="14"/>
  <c r="K20" i="14" s="1"/>
  <c r="J24" i="14"/>
  <c r="K24" i="14" s="1"/>
  <c r="J28" i="14"/>
  <c r="K28" i="14" s="1"/>
  <c r="J32" i="14"/>
  <c r="K32" i="14" s="1"/>
  <c r="J36" i="14"/>
  <c r="K36" i="14" s="1"/>
  <c r="J14" i="14"/>
  <c r="K14" i="14" s="1"/>
  <c r="J7" i="14"/>
  <c r="K7" i="14" s="1"/>
  <c r="J9" i="14"/>
  <c r="K9" i="14" s="1"/>
  <c r="J15" i="14"/>
  <c r="K15" i="14" s="1"/>
  <c r="K45" i="14"/>
  <c r="K46" i="14"/>
  <c r="J5" i="13"/>
  <c r="K5" i="13" s="1"/>
  <c r="J24" i="13"/>
  <c r="K24" i="13" s="1"/>
  <c r="J26" i="13"/>
  <c r="K26" i="13" s="1"/>
  <c r="J7" i="13"/>
  <c r="K7" i="13" s="1"/>
  <c r="J9" i="13"/>
  <c r="K9" i="13" s="1"/>
  <c r="J11" i="13"/>
  <c r="K11" i="13" s="1"/>
  <c r="J13" i="13"/>
  <c r="K13" i="13" s="1"/>
  <c r="J21" i="13"/>
  <c r="K21" i="13" s="1"/>
  <c r="J25" i="13"/>
  <c r="K25" i="13" s="1"/>
  <c r="J6" i="13"/>
  <c r="K6" i="13" s="1"/>
  <c r="J8" i="13"/>
  <c r="K8" i="13" s="1"/>
  <c r="J10" i="13"/>
  <c r="K10" i="13" s="1"/>
  <c r="J12" i="13"/>
  <c r="K12" i="13" s="1"/>
  <c r="J14" i="13"/>
  <c r="K14" i="13" s="1"/>
  <c r="K45" i="13"/>
  <c r="K46" i="13"/>
  <c r="J35" i="12"/>
  <c r="K35" i="12" s="1"/>
  <c r="J29" i="12"/>
  <c r="K29" i="12" s="1"/>
  <c r="J33" i="12"/>
  <c r="K33" i="12" s="1"/>
  <c r="J27" i="12"/>
  <c r="K27" i="12" s="1"/>
  <c r="J31" i="12"/>
  <c r="K31" i="12" s="1"/>
  <c r="J37" i="12"/>
  <c r="K37" i="12" s="1"/>
  <c r="J32" i="12"/>
  <c r="K32" i="12" s="1"/>
  <c r="J34" i="12"/>
  <c r="K34" i="12" s="1"/>
  <c r="J36" i="12"/>
  <c r="K36" i="12" s="1"/>
  <c r="J5" i="12"/>
  <c r="K5" i="12" s="1"/>
  <c r="J7" i="12"/>
  <c r="K7" i="12" s="1"/>
  <c r="J9" i="12"/>
  <c r="K9" i="12" s="1"/>
  <c r="J11" i="12"/>
  <c r="K11" i="12" s="1"/>
  <c r="J13" i="12"/>
  <c r="K13" i="12" s="1"/>
  <c r="J15" i="12"/>
  <c r="K15" i="12" s="1"/>
  <c r="J17" i="12"/>
  <c r="K17" i="12" s="1"/>
  <c r="J19" i="12"/>
  <c r="K19" i="12" s="1"/>
  <c r="J21" i="12"/>
  <c r="K21" i="12" s="1"/>
  <c r="J23" i="12"/>
  <c r="K23" i="12" s="1"/>
  <c r="J25" i="12"/>
  <c r="K25" i="12" s="1"/>
  <c r="K45" i="12"/>
  <c r="K46" i="12"/>
  <c r="J20" i="11"/>
  <c r="K20" i="11" s="1"/>
  <c r="J22" i="11"/>
  <c r="K22" i="11" s="1"/>
  <c r="J36" i="11"/>
  <c r="K36" i="11" s="1"/>
  <c r="J24" i="11"/>
  <c r="K24" i="11" s="1"/>
  <c r="J9" i="11"/>
  <c r="K9" i="11" s="1"/>
  <c r="J13" i="11"/>
  <c r="K13" i="11" s="1"/>
  <c r="J28" i="11"/>
  <c r="K28" i="11" s="1"/>
  <c r="J30" i="11"/>
  <c r="K30" i="11" s="1"/>
  <c r="J26" i="11"/>
  <c r="K26" i="11" s="1"/>
  <c r="J7" i="11"/>
  <c r="K7" i="11" s="1"/>
  <c r="J11" i="11"/>
  <c r="K11" i="11" s="1"/>
  <c r="J17" i="11"/>
  <c r="K17" i="11" s="1"/>
  <c r="J31" i="11"/>
  <c r="K31" i="11" s="1"/>
  <c r="J33" i="11"/>
  <c r="K33" i="11" s="1"/>
  <c r="J25" i="11"/>
  <c r="K25" i="11" s="1"/>
  <c r="J6" i="11"/>
  <c r="K6" i="11" s="1"/>
  <c r="J8" i="11"/>
  <c r="K8" i="11" s="1"/>
  <c r="J10" i="11"/>
  <c r="K10" i="11" s="1"/>
  <c r="J12" i="11"/>
  <c r="K12" i="11" s="1"/>
  <c r="J14" i="11"/>
  <c r="K14" i="11" s="1"/>
  <c r="J29" i="11"/>
  <c r="K29" i="11" s="1"/>
  <c r="K44" i="11"/>
  <c r="K45" i="11"/>
  <c r="H44" i="10"/>
  <c r="G44" i="10"/>
  <c r="F44" i="10"/>
  <c r="E44" i="10"/>
  <c r="D44" i="10"/>
  <c r="G37" i="10"/>
  <c r="F37" i="10"/>
  <c r="E37" i="10"/>
  <c r="D37" i="10"/>
  <c r="F30" i="10"/>
  <c r="E30" i="10"/>
  <c r="D30" i="10"/>
  <c r="E23" i="10"/>
  <c r="D23" i="10"/>
  <c r="D16" i="10"/>
  <c r="U5" i="15" l="1"/>
  <c r="J40" i="10" s="1"/>
  <c r="R6" i="15"/>
  <c r="Q8" i="14"/>
  <c r="P9" i="14"/>
  <c r="U8" i="14"/>
  <c r="J35" i="10" s="1"/>
  <c r="P8" i="13"/>
  <c r="V9" i="11"/>
  <c r="K15" i="10" s="1"/>
  <c r="Q5" i="11"/>
  <c r="F12" i="10" s="1"/>
  <c r="O9" i="14"/>
  <c r="S9" i="14"/>
  <c r="H36" i="10" s="1"/>
  <c r="Q6" i="13"/>
  <c r="R8" i="13"/>
  <c r="G28" i="10" s="1"/>
  <c r="K47" i="12"/>
  <c r="R9" i="12"/>
  <c r="G22" i="10" s="1"/>
  <c r="O5" i="11"/>
  <c r="V6" i="15"/>
  <c r="K41" i="10" s="1"/>
  <c r="U6" i="15"/>
  <c r="J41" i="10" s="1"/>
  <c r="X9" i="14"/>
  <c r="M36" i="10" s="1"/>
  <c r="U5" i="12"/>
  <c r="J19" i="10" s="1"/>
  <c r="X9" i="12"/>
  <c r="M22" i="10" s="1"/>
  <c r="Q8" i="12"/>
  <c r="F21" i="10" s="1"/>
  <c r="P9" i="11"/>
  <c r="E15" i="10" s="1"/>
  <c r="T9" i="11"/>
  <c r="I15" i="10" s="1"/>
  <c r="K46" i="11"/>
  <c r="O9" i="11"/>
  <c r="Y8" i="11"/>
  <c r="N14" i="10" s="1"/>
  <c r="S6" i="14"/>
  <c r="H34" i="10" s="1"/>
  <c r="U5" i="11"/>
  <c r="J12" i="10" s="1"/>
  <c r="X9" i="11"/>
  <c r="M15" i="10" s="1"/>
  <c r="P6" i="11"/>
  <c r="E13" i="10" s="1"/>
  <c r="V8" i="11"/>
  <c r="K14" i="10" s="1"/>
  <c r="S9" i="11"/>
  <c r="H15" i="10" s="1"/>
  <c r="Q6" i="11"/>
  <c r="F13" i="10" s="1"/>
  <c r="U9" i="11"/>
  <c r="J15" i="10" s="1"/>
  <c r="Y9" i="11"/>
  <c r="N15" i="10" s="1"/>
  <c r="R8" i="11"/>
  <c r="G14" i="10" s="1"/>
  <c r="P8" i="11"/>
  <c r="E14" i="10" s="1"/>
  <c r="R5" i="11"/>
  <c r="G12" i="10" s="1"/>
  <c r="W8" i="11"/>
  <c r="L14" i="10" s="1"/>
  <c r="S8" i="11"/>
  <c r="H14" i="10" s="1"/>
  <c r="X8" i="11"/>
  <c r="M14" i="10" s="1"/>
  <c r="U8" i="11"/>
  <c r="J14" i="10" s="1"/>
  <c r="W9" i="11"/>
  <c r="L15" i="10" s="1"/>
  <c r="O8" i="11"/>
  <c r="R9" i="11"/>
  <c r="G15" i="10" s="1"/>
  <c r="P5" i="11"/>
  <c r="E12" i="10" s="1"/>
  <c r="O6" i="11"/>
  <c r="U8" i="12"/>
  <c r="J21" i="10" s="1"/>
  <c r="R8" i="12"/>
  <c r="G21" i="10" s="1"/>
  <c r="T9" i="12"/>
  <c r="I22" i="10" s="1"/>
  <c r="R5" i="12"/>
  <c r="G19" i="10" s="1"/>
  <c r="O5" i="12"/>
  <c r="Y9" i="12"/>
  <c r="N22" i="10" s="1"/>
  <c r="P8" i="12"/>
  <c r="V8" i="12"/>
  <c r="K21" i="10" s="1"/>
  <c r="W6" i="12"/>
  <c r="L20" i="10" s="1"/>
  <c r="P9" i="12"/>
  <c r="T8" i="12"/>
  <c r="I21" i="10" s="1"/>
  <c r="Q9" i="12"/>
  <c r="F22" i="10" s="1"/>
  <c r="W9" i="12"/>
  <c r="L22" i="10" s="1"/>
  <c r="O6" i="12"/>
  <c r="W8" i="12"/>
  <c r="L21" i="10" s="1"/>
  <c r="U6" i="12"/>
  <c r="J20" i="10" s="1"/>
  <c r="S8" i="12"/>
  <c r="H21" i="10" s="1"/>
  <c r="O9" i="12"/>
  <c r="S9" i="12"/>
  <c r="H22" i="10" s="1"/>
  <c r="V9" i="12"/>
  <c r="K22" i="10" s="1"/>
  <c r="X8" i="12"/>
  <c r="M21" i="10" s="1"/>
  <c r="O8" i="12"/>
  <c r="Y8" i="12"/>
  <c r="N21" i="10" s="1"/>
  <c r="U9" i="12"/>
  <c r="J22" i="10" s="1"/>
  <c r="V8" i="13"/>
  <c r="K28" i="10" s="1"/>
  <c r="U6" i="13"/>
  <c r="J27" i="10" s="1"/>
  <c r="T5" i="13"/>
  <c r="I26" i="10" s="1"/>
  <c r="X8" i="13"/>
  <c r="M28" i="10" s="1"/>
  <c r="O5" i="13"/>
  <c r="T6" i="13"/>
  <c r="I27" i="10" s="1"/>
  <c r="R9" i="13"/>
  <c r="G29" i="10" s="1"/>
  <c r="Y5" i="14"/>
  <c r="V5" i="14"/>
  <c r="Q6" i="14"/>
  <c r="O5" i="14"/>
  <c r="W9" i="14"/>
  <c r="L36" i="10" s="1"/>
  <c r="S8" i="14"/>
  <c r="H35" i="10" s="1"/>
  <c r="P6" i="14"/>
  <c r="S5" i="14"/>
  <c r="S11" i="14" s="1"/>
  <c r="W8" i="15"/>
  <c r="L42" i="10" s="1"/>
  <c r="V9" i="15"/>
  <c r="K43" i="10" s="1"/>
  <c r="R9" i="15"/>
  <c r="U8" i="15"/>
  <c r="J42" i="10" s="1"/>
  <c r="X9" i="15"/>
  <c r="M43" i="10" s="1"/>
  <c r="U9" i="15"/>
  <c r="J43" i="10" s="1"/>
  <c r="V8" i="15"/>
  <c r="K42" i="10" s="1"/>
  <c r="K47" i="15"/>
  <c r="Q9" i="15"/>
  <c r="S8" i="15"/>
  <c r="Y8" i="15"/>
  <c r="N42" i="10" s="1"/>
  <c r="Q5" i="15"/>
  <c r="P6" i="15"/>
  <c r="Y6" i="15"/>
  <c r="N41" i="10" s="1"/>
  <c r="R5" i="15"/>
  <c r="S6" i="15"/>
  <c r="Q8" i="15"/>
  <c r="T9" i="15"/>
  <c r="I43" i="10" s="1"/>
  <c r="X5" i="15"/>
  <c r="M40" i="10" s="1"/>
  <c r="T5" i="15"/>
  <c r="I40" i="10" s="1"/>
  <c r="X6" i="15"/>
  <c r="M41" i="10" s="1"/>
  <c r="T8" i="15"/>
  <c r="I42" i="10" s="1"/>
  <c r="P9" i="15"/>
  <c r="O8" i="15"/>
  <c r="X8" i="15"/>
  <c r="M42" i="10" s="1"/>
  <c r="W5" i="15"/>
  <c r="L40" i="10" s="1"/>
  <c r="V5" i="15"/>
  <c r="K40" i="10" s="1"/>
  <c r="R8" i="15"/>
  <c r="W6" i="15"/>
  <c r="L41" i="10" s="1"/>
  <c r="P8" i="15"/>
  <c r="P5" i="15"/>
  <c r="T6" i="15"/>
  <c r="W9" i="15"/>
  <c r="L43" i="10" s="1"/>
  <c r="O6" i="15"/>
  <c r="S9" i="15"/>
  <c r="S5" i="15"/>
  <c r="O5" i="15"/>
  <c r="Y9" i="15"/>
  <c r="N43" i="10" s="1"/>
  <c r="O9" i="15"/>
  <c r="Y5" i="15"/>
  <c r="Q6" i="15"/>
  <c r="Q5" i="14"/>
  <c r="U6" i="14"/>
  <c r="J34" i="10" s="1"/>
  <c r="U5" i="14"/>
  <c r="X8" i="14"/>
  <c r="M35" i="10" s="1"/>
  <c r="W6" i="14"/>
  <c r="L34" i="10" s="1"/>
  <c r="V8" i="14"/>
  <c r="K47" i="14"/>
  <c r="X6" i="14"/>
  <c r="M34" i="10" s="1"/>
  <c r="O6" i="14"/>
  <c r="P8" i="14"/>
  <c r="R5" i="14"/>
  <c r="R9" i="14"/>
  <c r="R8" i="14"/>
  <c r="X5" i="14"/>
  <c r="X11" i="14" s="1"/>
  <c r="V6" i="14"/>
  <c r="K34" i="10" s="1"/>
  <c r="Y9" i="14"/>
  <c r="N36" i="10" s="1"/>
  <c r="Y6" i="14"/>
  <c r="T8" i="14"/>
  <c r="I35" i="10" s="1"/>
  <c r="R6" i="14"/>
  <c r="U9" i="14"/>
  <c r="P5" i="14"/>
  <c r="P11" i="14" s="1"/>
  <c r="Y8" i="14"/>
  <c r="T6" i="14"/>
  <c r="I34" i="10" s="1"/>
  <c r="T5" i="14"/>
  <c r="W8" i="14"/>
  <c r="W5" i="14"/>
  <c r="Q9" i="14"/>
  <c r="V9" i="14"/>
  <c r="K36" i="10" s="1"/>
  <c r="O8" i="14"/>
  <c r="T9" i="14"/>
  <c r="I36" i="10" s="1"/>
  <c r="W9" i="13"/>
  <c r="L29" i="10" s="1"/>
  <c r="S9" i="13"/>
  <c r="H29" i="10" s="1"/>
  <c r="O9" i="13"/>
  <c r="W8" i="13"/>
  <c r="L28" i="10" s="1"/>
  <c r="P5" i="13"/>
  <c r="R6" i="13"/>
  <c r="G27" i="10" s="1"/>
  <c r="Y9" i="13"/>
  <c r="N29" i="10" s="1"/>
  <c r="Y8" i="13"/>
  <c r="N28" i="10" s="1"/>
  <c r="O8" i="13"/>
  <c r="X5" i="13"/>
  <c r="M26" i="10" s="1"/>
  <c r="U5" i="13"/>
  <c r="U9" i="13"/>
  <c r="J29" i="10" s="1"/>
  <c r="U8" i="13"/>
  <c r="J28" i="10" s="1"/>
  <c r="Q9" i="13"/>
  <c r="Q8" i="13"/>
  <c r="W6" i="13"/>
  <c r="L27" i="10" s="1"/>
  <c r="R5" i="13"/>
  <c r="G26" i="10" s="1"/>
  <c r="S6" i="13"/>
  <c r="H27" i="10" s="1"/>
  <c r="Y6" i="13"/>
  <c r="N27" i="10" s="1"/>
  <c r="O6" i="13"/>
  <c r="P6" i="13"/>
  <c r="V6" i="13"/>
  <c r="K27" i="10" s="1"/>
  <c r="T8" i="13"/>
  <c r="I28" i="10" s="1"/>
  <c r="S8" i="13"/>
  <c r="H28" i="10" s="1"/>
  <c r="W5" i="13"/>
  <c r="L26" i="10" s="1"/>
  <c r="X9" i="13"/>
  <c r="M29" i="10" s="1"/>
  <c r="V9" i="13"/>
  <c r="K29" i="10" s="1"/>
  <c r="Y5" i="13"/>
  <c r="N26" i="10" s="1"/>
  <c r="X6" i="13"/>
  <c r="V5" i="13"/>
  <c r="K26" i="10" s="1"/>
  <c r="T9" i="13"/>
  <c r="I29" i="10" s="1"/>
  <c r="P9" i="13"/>
  <c r="Q5" i="13"/>
  <c r="S5" i="13"/>
  <c r="H26" i="10" s="1"/>
  <c r="K47" i="13"/>
  <c r="Q5" i="12"/>
  <c r="F19" i="10" s="1"/>
  <c r="W5" i="12"/>
  <c r="V5" i="12"/>
  <c r="K19" i="10" s="1"/>
  <c r="X6" i="12"/>
  <c r="M20" i="10" s="1"/>
  <c r="P6" i="12"/>
  <c r="X5" i="12"/>
  <c r="M19" i="10" s="1"/>
  <c r="V6" i="12"/>
  <c r="K20" i="10" s="1"/>
  <c r="T6" i="12"/>
  <c r="Y6" i="12"/>
  <c r="N20" i="10" s="1"/>
  <c r="Y5" i="12"/>
  <c r="N19" i="10" s="1"/>
  <c r="R6" i="12"/>
  <c r="G20" i="10" s="1"/>
  <c r="Q6" i="12"/>
  <c r="P5" i="12"/>
  <c r="S6" i="12"/>
  <c r="H20" i="10" s="1"/>
  <c r="T5" i="12"/>
  <c r="I19" i="10" s="1"/>
  <c r="S5" i="12"/>
  <c r="V5" i="11"/>
  <c r="K12" i="10" s="1"/>
  <c r="S5" i="11"/>
  <c r="H12" i="10" s="1"/>
  <c r="Y5" i="11"/>
  <c r="N12" i="10" s="1"/>
  <c r="T8" i="11"/>
  <c r="I14" i="10" s="1"/>
  <c r="V6" i="11"/>
  <c r="K13" i="10" s="1"/>
  <c r="X6" i="11"/>
  <c r="Q9" i="11"/>
  <c r="F15" i="10" s="1"/>
  <c r="W5" i="11"/>
  <c r="S6" i="11"/>
  <c r="H13" i="10" s="1"/>
  <c r="U6" i="11"/>
  <c r="J13" i="10" s="1"/>
  <c r="R6" i="11"/>
  <c r="Q8" i="11"/>
  <c r="X5" i="11"/>
  <c r="M12" i="10" s="1"/>
  <c r="T6" i="11"/>
  <c r="T5" i="11"/>
  <c r="I12" i="10" s="1"/>
  <c r="Y6" i="11"/>
  <c r="W6" i="11"/>
  <c r="L13" i="10" s="1"/>
  <c r="L33" i="10" l="1"/>
  <c r="W11" i="14"/>
  <c r="T11" i="14"/>
  <c r="R11" i="14"/>
  <c r="J33" i="10"/>
  <c r="U11" i="14"/>
  <c r="Q11" i="14"/>
  <c r="O11" i="14"/>
  <c r="K33" i="10"/>
  <c r="V11" i="14"/>
  <c r="N33" i="10"/>
  <c r="Y11" i="14"/>
  <c r="H30" i="10"/>
  <c r="L30" i="10"/>
  <c r="O11" i="12"/>
  <c r="O11" i="11"/>
  <c r="P11" i="11"/>
  <c r="T11" i="13"/>
  <c r="O28" i="10"/>
  <c r="J23" i="10"/>
  <c r="O21" i="10"/>
  <c r="G23" i="10"/>
  <c r="E16" i="10"/>
  <c r="O22" i="10"/>
  <c r="Z8" i="12"/>
  <c r="P11" i="12"/>
  <c r="Z9" i="12"/>
  <c r="U11" i="12"/>
  <c r="O11" i="13"/>
  <c r="Q11" i="13"/>
  <c r="G30" i="10"/>
  <c r="I30" i="10"/>
  <c r="U11" i="13"/>
  <c r="J26" i="10"/>
  <c r="J30" i="10" s="1"/>
  <c r="K30" i="10"/>
  <c r="O29" i="10"/>
  <c r="X11" i="13"/>
  <c r="M27" i="10"/>
  <c r="M30" i="10" s="1"/>
  <c r="N30" i="10"/>
  <c r="L35" i="10"/>
  <c r="Z6" i="14"/>
  <c r="N34" i="10"/>
  <c r="O34" i="10" s="1"/>
  <c r="I33" i="10"/>
  <c r="I37" i="10" s="1"/>
  <c r="N35" i="10"/>
  <c r="M33" i="10"/>
  <c r="M37" i="10" s="1"/>
  <c r="K35" i="10"/>
  <c r="H33" i="10"/>
  <c r="J36" i="10"/>
  <c r="J37" i="10" s="1"/>
  <c r="U11" i="15"/>
  <c r="V11" i="15"/>
  <c r="R11" i="15"/>
  <c r="J44" i="10"/>
  <c r="K44" i="10"/>
  <c r="L44" i="10"/>
  <c r="M44" i="10"/>
  <c r="O43" i="10"/>
  <c r="Y11" i="15"/>
  <c r="N40" i="10"/>
  <c r="T11" i="15"/>
  <c r="I41" i="10"/>
  <c r="Z8" i="15"/>
  <c r="S11" i="15"/>
  <c r="O42" i="10"/>
  <c r="M23" i="10"/>
  <c r="Z9" i="15"/>
  <c r="W11" i="15"/>
  <c r="X11" i="15"/>
  <c r="P11" i="15"/>
  <c r="Z5" i="15"/>
  <c r="Z6" i="15"/>
  <c r="O11" i="15"/>
  <c r="Q11" i="15"/>
  <c r="Z9" i="14"/>
  <c r="Z8" i="14"/>
  <c r="Z5" i="14"/>
  <c r="Z5" i="13"/>
  <c r="P11" i="13"/>
  <c r="S11" i="13"/>
  <c r="W11" i="13"/>
  <c r="Y11" i="13"/>
  <c r="V11" i="13"/>
  <c r="R11" i="13"/>
  <c r="N23" i="10"/>
  <c r="W11" i="12"/>
  <c r="L19" i="10"/>
  <c r="L23" i="10" s="1"/>
  <c r="V11" i="12"/>
  <c r="T11" i="12"/>
  <c r="I20" i="10"/>
  <c r="I23" i="10" s="1"/>
  <c r="R11" i="12"/>
  <c r="Q11" i="12"/>
  <c r="F20" i="10"/>
  <c r="S11" i="12"/>
  <c r="H19" i="10"/>
  <c r="H23" i="10" s="1"/>
  <c r="K23" i="10"/>
  <c r="H16" i="10"/>
  <c r="J16" i="10"/>
  <c r="K16" i="10"/>
  <c r="Z8" i="13"/>
  <c r="Z9" i="13"/>
  <c r="Z6" i="13"/>
  <c r="Y11" i="12"/>
  <c r="X11" i="12"/>
  <c r="Z5" i="12"/>
  <c r="Z6" i="12"/>
  <c r="V11" i="11"/>
  <c r="Z6" i="11"/>
  <c r="I13" i="10"/>
  <c r="X11" i="11"/>
  <c r="M13" i="10"/>
  <c r="Q11" i="11"/>
  <c r="F14" i="10"/>
  <c r="U11" i="11"/>
  <c r="R11" i="11"/>
  <c r="G13" i="10"/>
  <c r="G16" i="10" s="1"/>
  <c r="O15" i="10"/>
  <c r="Z9" i="11"/>
  <c r="Y11" i="11"/>
  <c r="N13" i="10"/>
  <c r="W11" i="11"/>
  <c r="L12" i="10"/>
  <c r="Z5" i="11"/>
  <c r="T11" i="11"/>
  <c r="Z8" i="11"/>
  <c r="S11" i="11"/>
  <c r="Z11" i="14" l="1"/>
  <c r="O26" i="10"/>
  <c r="O27" i="10"/>
  <c r="F16" i="10"/>
  <c r="F23" i="10"/>
  <c r="Z11" i="13"/>
  <c r="O36" i="10"/>
  <c r="L37" i="10"/>
  <c r="O35" i="10"/>
  <c r="K37" i="10"/>
  <c r="N37" i="10"/>
  <c r="H37" i="10"/>
  <c r="O33" i="10"/>
  <c r="N44" i="10"/>
  <c r="O40" i="10"/>
  <c r="O41" i="10"/>
  <c r="Z11" i="15"/>
  <c r="I44" i="10"/>
  <c r="O19" i="10"/>
  <c r="Z11" i="12"/>
  <c r="O20" i="10"/>
  <c r="O12" i="10"/>
  <c r="L16" i="10"/>
  <c r="N16" i="10"/>
  <c r="M16" i="10"/>
  <c r="I16" i="10"/>
  <c r="Z11" i="11"/>
  <c r="O13" i="10"/>
  <c r="O14" i="10"/>
  <c r="O30" i="10" l="1"/>
  <c r="O37" i="10"/>
  <c r="O44" i="10"/>
  <c r="O23" i="10"/>
  <c r="O16" i="10"/>
  <c r="I40" i="3" l="1"/>
  <c r="H40" i="3"/>
  <c r="G40" i="3"/>
  <c r="F40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5" i="3"/>
  <c r="J40" i="3" l="1"/>
  <c r="K40" i="3" s="1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5" i="3"/>
  <c r="F5" i="3"/>
  <c r="J38" i="3" l="1"/>
  <c r="K38" i="3" s="1"/>
  <c r="J36" i="3"/>
  <c r="K36" i="3" s="1"/>
  <c r="J34" i="3"/>
  <c r="K34" i="3" s="1"/>
  <c r="J33" i="3"/>
  <c r="K33" i="3" s="1"/>
  <c r="J31" i="3"/>
  <c r="K31" i="3" s="1"/>
  <c r="J29" i="3"/>
  <c r="K29" i="3" s="1"/>
  <c r="J27" i="3"/>
  <c r="K27" i="3" s="1"/>
  <c r="J25" i="3"/>
  <c r="K25" i="3" s="1"/>
  <c r="J23" i="3"/>
  <c r="K23" i="3" s="1"/>
  <c r="J21" i="3"/>
  <c r="K21" i="3" s="1"/>
  <c r="J19" i="3"/>
  <c r="K19" i="3" s="1"/>
  <c r="J17" i="3"/>
  <c r="K17" i="3" s="1"/>
  <c r="J15" i="3"/>
  <c r="K15" i="3" s="1"/>
  <c r="J13" i="3"/>
  <c r="K13" i="3" s="1"/>
  <c r="J11" i="3"/>
  <c r="K11" i="3" s="1"/>
  <c r="J9" i="3"/>
  <c r="K9" i="3" s="1"/>
  <c r="J6" i="3"/>
  <c r="K6" i="3" s="1"/>
  <c r="J39" i="3"/>
  <c r="J7" i="3"/>
  <c r="K7" i="3" s="1"/>
  <c r="K42" i="3"/>
  <c r="K41" i="3"/>
  <c r="J5" i="3"/>
  <c r="K5" i="3" s="1"/>
  <c r="J35" i="3"/>
  <c r="K35" i="3" s="1"/>
  <c r="J32" i="3"/>
  <c r="K32" i="3" s="1"/>
  <c r="J28" i="3"/>
  <c r="K28" i="3" s="1"/>
  <c r="J24" i="3"/>
  <c r="K24" i="3" s="1"/>
  <c r="J20" i="3"/>
  <c r="K20" i="3" s="1"/>
  <c r="J16" i="3"/>
  <c r="K16" i="3" s="1"/>
  <c r="J12" i="3"/>
  <c r="K12" i="3" s="1"/>
  <c r="J8" i="3"/>
  <c r="K8" i="3" s="1"/>
  <c r="J37" i="3"/>
  <c r="K37" i="3" s="1"/>
  <c r="J30" i="3"/>
  <c r="K30" i="3" s="1"/>
  <c r="J26" i="3"/>
  <c r="K26" i="3" s="1"/>
  <c r="J22" i="3"/>
  <c r="K22" i="3" s="1"/>
  <c r="J18" i="3"/>
  <c r="K18" i="3" s="1"/>
  <c r="J14" i="3"/>
  <c r="K14" i="3" s="1"/>
  <c r="J10" i="3"/>
  <c r="K10" i="3" s="1"/>
  <c r="K39" i="3"/>
  <c r="V9" i="3" l="1"/>
  <c r="K8" i="10" s="1"/>
  <c r="K50" i="10" s="1"/>
  <c r="X5" i="3"/>
  <c r="M5" i="10" s="1"/>
  <c r="O6" i="3"/>
  <c r="D6" i="10" s="1"/>
  <c r="S6" i="3"/>
  <c r="H6" i="10" s="1"/>
  <c r="H48" i="10" s="1"/>
  <c r="W6" i="3"/>
  <c r="L6" i="10" s="1"/>
  <c r="L48" i="10" s="1"/>
  <c r="P5" i="3"/>
  <c r="E5" i="10" s="1"/>
  <c r="S5" i="3"/>
  <c r="H5" i="10" s="1"/>
  <c r="W5" i="3"/>
  <c r="L5" i="10" s="1"/>
  <c r="P8" i="3"/>
  <c r="E7" i="10" s="1"/>
  <c r="E49" i="10" s="1"/>
  <c r="T8" i="3"/>
  <c r="I7" i="10" s="1"/>
  <c r="I49" i="10" s="1"/>
  <c r="X8" i="3"/>
  <c r="M7" i="10" s="1"/>
  <c r="M49" i="10" s="1"/>
  <c r="Q9" i="3"/>
  <c r="F8" i="10" s="1"/>
  <c r="F50" i="10" s="1"/>
  <c r="U9" i="3"/>
  <c r="J8" i="10" s="1"/>
  <c r="J50" i="10" s="1"/>
  <c r="Y9" i="3"/>
  <c r="N8" i="10" s="1"/>
  <c r="N50" i="10" s="1"/>
  <c r="P6" i="3"/>
  <c r="E6" i="10" s="1"/>
  <c r="E48" i="10" s="1"/>
  <c r="T6" i="3"/>
  <c r="I6" i="10" s="1"/>
  <c r="I48" i="10" s="1"/>
  <c r="X6" i="3"/>
  <c r="M6" i="10" s="1"/>
  <c r="M48" i="10" s="1"/>
  <c r="R5" i="3"/>
  <c r="G5" i="10" s="1"/>
  <c r="V5" i="3"/>
  <c r="K5" i="10" s="1"/>
  <c r="O8" i="3"/>
  <c r="D7" i="10" s="1"/>
  <c r="S8" i="3"/>
  <c r="H7" i="10" s="1"/>
  <c r="H49" i="10" s="1"/>
  <c r="W8" i="3"/>
  <c r="L7" i="10" s="1"/>
  <c r="L49" i="10" s="1"/>
  <c r="P9" i="3"/>
  <c r="E8" i="10" s="1"/>
  <c r="E50" i="10" s="1"/>
  <c r="T9" i="3"/>
  <c r="I8" i="10" s="1"/>
  <c r="I50" i="10" s="1"/>
  <c r="X9" i="3"/>
  <c r="M8" i="10" s="1"/>
  <c r="M50" i="10" s="1"/>
  <c r="Q6" i="3"/>
  <c r="F6" i="10" s="1"/>
  <c r="F48" i="10" s="1"/>
  <c r="U6" i="3"/>
  <c r="J6" i="10" s="1"/>
  <c r="J48" i="10" s="1"/>
  <c r="Y6" i="3"/>
  <c r="N6" i="10" s="1"/>
  <c r="N48" i="10" s="1"/>
  <c r="Q5" i="3"/>
  <c r="F5" i="10" s="1"/>
  <c r="U5" i="3"/>
  <c r="J5" i="10" s="1"/>
  <c r="Y5" i="3"/>
  <c r="N5" i="10" s="1"/>
  <c r="R8" i="3"/>
  <c r="G7" i="10" s="1"/>
  <c r="G49" i="10" s="1"/>
  <c r="V8" i="3"/>
  <c r="K7" i="10" s="1"/>
  <c r="K49" i="10" s="1"/>
  <c r="O9" i="3"/>
  <c r="D8" i="10" s="1"/>
  <c r="S9" i="3"/>
  <c r="H8" i="10" s="1"/>
  <c r="H50" i="10" s="1"/>
  <c r="W9" i="3"/>
  <c r="L8" i="10" s="1"/>
  <c r="L50" i="10" s="1"/>
  <c r="R6" i="3"/>
  <c r="G6" i="10" s="1"/>
  <c r="G48" i="10" s="1"/>
  <c r="V6" i="3"/>
  <c r="K6" i="10" s="1"/>
  <c r="K48" i="10" s="1"/>
  <c r="O5" i="3"/>
  <c r="D5" i="10" s="1"/>
  <c r="T5" i="3"/>
  <c r="I5" i="10" s="1"/>
  <c r="Q8" i="3"/>
  <c r="F7" i="10" s="1"/>
  <c r="F49" i="10" s="1"/>
  <c r="U8" i="3"/>
  <c r="J7" i="10" s="1"/>
  <c r="J49" i="10" s="1"/>
  <c r="Y8" i="3"/>
  <c r="N7" i="10" s="1"/>
  <c r="N49" i="10" s="1"/>
  <c r="R9" i="3"/>
  <c r="G8" i="10" s="1"/>
  <c r="G50" i="10" s="1"/>
  <c r="K43" i="3"/>
  <c r="L9" i="10" l="1"/>
  <c r="L47" i="10"/>
  <c r="L51" i="10" s="1"/>
  <c r="D47" i="10"/>
  <c r="D9" i="10"/>
  <c r="O5" i="10"/>
  <c r="N9" i="10"/>
  <c r="N47" i="10"/>
  <c r="N51" i="10" s="1"/>
  <c r="H9" i="10"/>
  <c r="H47" i="10"/>
  <c r="H51" i="10" s="1"/>
  <c r="J9" i="10"/>
  <c r="J47" i="10"/>
  <c r="J51" i="10" s="1"/>
  <c r="E9" i="10"/>
  <c r="E47" i="10"/>
  <c r="E51" i="10" s="1"/>
  <c r="F9" i="10"/>
  <c r="F47" i="10"/>
  <c r="F51" i="10" s="1"/>
  <c r="D49" i="10"/>
  <c r="O49" i="10" s="1"/>
  <c r="O7" i="10"/>
  <c r="G9" i="10"/>
  <c r="G47" i="10"/>
  <c r="G51" i="10" s="1"/>
  <c r="I9" i="10"/>
  <c r="I47" i="10"/>
  <c r="I51" i="10" s="1"/>
  <c r="K9" i="10"/>
  <c r="K47" i="10"/>
  <c r="K51" i="10" s="1"/>
  <c r="D48" i="10"/>
  <c r="O48" i="10" s="1"/>
  <c r="O6" i="10"/>
  <c r="M9" i="10"/>
  <c r="M47" i="10"/>
  <c r="M51" i="10" s="1"/>
  <c r="D50" i="10"/>
  <c r="O50" i="10" s="1"/>
  <c r="O8" i="10"/>
  <c r="T11" i="3"/>
  <c r="Z9" i="3"/>
  <c r="U11" i="3"/>
  <c r="Z8" i="3"/>
  <c r="R11" i="3"/>
  <c r="W11" i="3"/>
  <c r="P11" i="3"/>
  <c r="X11" i="3"/>
  <c r="O11" i="3"/>
  <c r="Z5" i="3"/>
  <c r="Y11" i="3"/>
  <c r="Q11" i="3"/>
  <c r="V11" i="3"/>
  <c r="S11" i="3"/>
  <c r="Z6" i="3"/>
  <c r="O9" i="10" l="1"/>
  <c r="D51" i="10"/>
  <c r="O47" i="10"/>
  <c r="O51" i="10" s="1"/>
  <c r="Z11" i="3"/>
</calcChain>
</file>

<file path=xl/sharedStrings.xml><?xml version="1.0" encoding="utf-8"?>
<sst xmlns="http://schemas.openxmlformats.org/spreadsheetml/2006/main" count="820" uniqueCount="283">
  <si>
    <t>Nº</t>
  </si>
  <si>
    <t>NOMBRE  DEL  ALUMNO</t>
  </si>
  <si>
    <t>GRADO  6º      GRUPO     " A "</t>
  </si>
  <si>
    <t>CURP</t>
  </si>
  <si>
    <t>SEXO</t>
  </si>
  <si>
    <t>HOMBRES</t>
  </si>
  <si>
    <t>MUJERES</t>
  </si>
  <si>
    <t>DIA</t>
  </si>
  <si>
    <t>MES</t>
  </si>
  <si>
    <t>AÑO</t>
  </si>
  <si>
    <t>EDAD</t>
  </si>
  <si>
    <t>FECHA_NAC</t>
  </si>
  <si>
    <t>TOTAL</t>
  </si>
  <si>
    <t>NUEVO ING.</t>
  </si>
  <si>
    <t>REPETIDORES</t>
  </si>
  <si>
    <t>SUBTOTAL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</si>
  <si>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</si>
  <si>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</si>
  <si>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</si>
  <si>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</si>
  <si>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</si>
  <si>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</si>
  <si>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</si>
  <si>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</si>
  <si>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</si>
  <si>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</si>
  <si>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</si>
  <si>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REPETIDOR</t>
  </si>
  <si>
    <t>NO</t>
  </si>
  <si>
    <t>GRADO  1º      GRUPO     " A "</t>
  </si>
  <si>
    <t>AL</t>
  </si>
  <si>
    <t>GRADO  2º      GRUPO     " A "</t>
  </si>
  <si>
    <t>GRADO  3º      GRUPO     " A "</t>
  </si>
  <si>
    <t>GRADO  4º      GRUPO     " A "</t>
  </si>
  <si>
    <t>GRADO  5º      GRUPO     " A "</t>
  </si>
  <si>
    <t xml:space="preserve">ESTADISTICA INCIAL </t>
  </si>
  <si>
    <t>PRIMER GRADO</t>
  </si>
  <si>
    <t>SEGUNDO GRADO</t>
  </si>
  <si>
    <t>TERCER GRADO</t>
  </si>
  <si>
    <t>2°</t>
  </si>
  <si>
    <t>3°</t>
  </si>
  <si>
    <t>4°</t>
  </si>
  <si>
    <t>5°</t>
  </si>
  <si>
    <t>6°</t>
  </si>
  <si>
    <t>Menos de 6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</si>
  <si>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</si>
  <si>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</si>
  <si>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</si>
  <si>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</si>
  <si>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</si>
  <si>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</si>
  <si>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</si>
  <si>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</si>
  <si>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</si>
  <si>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 y más</t>
  </si>
  <si>
    <t>Total</t>
  </si>
  <si>
    <t>NUEVO INGRESO</t>
  </si>
  <si>
    <t>1°</t>
  </si>
  <si>
    <t xml:space="preserve">TOTAL DE ESCUELA </t>
  </si>
  <si>
    <t>AULT140521MGTNNNA3</t>
  </si>
  <si>
    <t>AADV140328MGTRZNA0</t>
  </si>
  <si>
    <t>BODM141025MGTNZLA6</t>
  </si>
  <si>
    <t>CUDM140802MGTRZLA2</t>
  </si>
  <si>
    <t>DEGA140929HGTLRXA9</t>
  </si>
  <si>
    <t>DIAV141004MDFZRNA8</t>
  </si>
  <si>
    <t>DIGJ140524MGTZRDA3</t>
  </si>
  <si>
    <t>DIGL140901MGTZRZA7</t>
  </si>
  <si>
    <t>DIMJ141026HGTZCNA6</t>
  </si>
  <si>
    <t>DIMJ140201HGTZNRA2</t>
  </si>
  <si>
    <t>DIQK141222MGTZJYA1</t>
  </si>
  <si>
    <t>DIRX140403MGTZDMA9</t>
  </si>
  <si>
    <t>FOLJ141113HGTNPSA4</t>
  </si>
  <si>
    <t>GAGE140617MGTRVMA9</t>
  </si>
  <si>
    <t>GUMK140514HGTVCVA4</t>
  </si>
  <si>
    <t>GUMD140516MGTVRVA7</t>
  </si>
  <si>
    <t>GURV141011MGTVMNA5</t>
  </si>
  <si>
    <t>GUDJ140102HGTTZLA2</t>
  </si>
  <si>
    <t>JAGJ140602HGTRVLA8</t>
  </si>
  <si>
    <t>MARS140227MGTRMFA9</t>
  </si>
  <si>
    <t>MOPP140930MGTNNLA0</t>
  </si>
  <si>
    <t>RODA140808MGTSZNA1</t>
  </si>
  <si>
    <t>SADG140126MGTNZRA8</t>
  </si>
  <si>
    <t>VAAR140811MGTLNMA0</t>
  </si>
  <si>
    <t>VAHA140625HGTLRNA1</t>
  </si>
  <si>
    <t>VIRS140131HGTLNNA5</t>
  </si>
  <si>
    <t>CUARTO GRADO</t>
  </si>
  <si>
    <t>QUINTO GRADO</t>
  </si>
  <si>
    <t>SEXTO GRADO</t>
  </si>
  <si>
    <t>ANGUIANO LEON TANIA YULEISI</t>
  </si>
  <si>
    <t>ARAUJO DIAZ VANESSA</t>
  </si>
  <si>
    <t>BONILLA DIAZ MELANI ANDREA</t>
  </si>
  <si>
    <t>CRUZ DIAZ MILAGROS</t>
  </si>
  <si>
    <t>DELGADO GRANADOS AXEL</t>
  </si>
  <si>
    <t>DIAZ ARREDONDO VANESSA ESMERALDA</t>
  </si>
  <si>
    <t>DIAZ GRANADOS JADE GORETTI</t>
  </si>
  <si>
    <t>DIAZ GRANADOS LUZ MARIA</t>
  </si>
  <si>
    <t>DIAZ MACHUCA JONATHAN</t>
  </si>
  <si>
    <t>DIAZ MENDIOLA JORGE MAURICIO</t>
  </si>
  <si>
    <t>DIAZ QUIJAS KEYRA NICOLE</t>
  </si>
  <si>
    <t>DIAZ RODRIGUEZ XIMENA</t>
  </si>
  <si>
    <t>FONSECA LOPEZ JOSHUA ISAI</t>
  </si>
  <si>
    <t>GRANADOS GUEVARA EMILY CITLALLI</t>
  </si>
  <si>
    <t>GUEVARA MACHUCA KEVIN JOSHUA</t>
  </si>
  <si>
    <t>GUEVARA MARTINEZ DEVANY YARETH</t>
  </si>
  <si>
    <t>GUEVARA RAMIREZ VIANEY</t>
  </si>
  <si>
    <t>GUTIERREZ DIAZ JULIO CESAR</t>
  </si>
  <si>
    <t>JARA GUEVARA JULIAN ALEJANDRO</t>
  </si>
  <si>
    <t>MARTINEZ RAMIREZ SOFIA MILAGROS</t>
  </si>
  <si>
    <t>MONROY PEINADO PALOMA</t>
  </si>
  <si>
    <t>ROSAS DIAZ ANGELA ROCIO</t>
  </si>
  <si>
    <t>SANTIBAÑEZ DIAZ GRETTEL SANJUANA</t>
  </si>
  <si>
    <t>VALLEJO ANGUIANO ROMINA ALEXANDRA</t>
  </si>
  <si>
    <t>VALLEJO HERNANDEZ JOSE ANGEL</t>
  </si>
  <si>
    <t>VILLAFAÑA RANGEL SANTIAGO NICOLAS</t>
  </si>
  <si>
    <t>AAHC161226H</t>
  </si>
  <si>
    <t>AADV160109H</t>
  </si>
  <si>
    <t>CAVD160413M</t>
  </si>
  <si>
    <t>DEHR160915H</t>
  </si>
  <si>
    <t>DIAA160223H</t>
  </si>
  <si>
    <t>DIBA160314M</t>
  </si>
  <si>
    <t>DIDJ160617H</t>
  </si>
  <si>
    <t>DIDP160503M</t>
  </si>
  <si>
    <t>DIGA160319M</t>
  </si>
  <si>
    <t>DIGD160906M</t>
  </si>
  <si>
    <t>DIMC161221M</t>
  </si>
  <si>
    <t>DIPH160707H</t>
  </si>
  <si>
    <t>DIRE160314H</t>
  </si>
  <si>
    <t>GAMT160409M</t>
  </si>
  <si>
    <t>GODB160628H</t>
  </si>
  <si>
    <t>GUGB161208H</t>
  </si>
  <si>
    <t>GUMK160402M</t>
  </si>
  <si>
    <t>GUPA160424H</t>
  </si>
  <si>
    <t>GUPB161006H</t>
  </si>
  <si>
    <t>GUGI160914H</t>
  </si>
  <si>
    <t>GUHC161111H</t>
  </si>
  <si>
    <t>HECE160122H</t>
  </si>
  <si>
    <t>HEDC160301H</t>
  </si>
  <si>
    <t>HEDA161102H</t>
  </si>
  <si>
    <t>JADN161109M</t>
  </si>
  <si>
    <t>MEGI160120H</t>
  </si>
  <si>
    <t>MORA161016M</t>
  </si>
  <si>
    <t>MOAI161018M</t>
  </si>
  <si>
    <t>OEGS160517M</t>
  </si>
  <si>
    <t>PEPA160909H</t>
  </si>
  <si>
    <t>ROBC160626M</t>
  </si>
  <si>
    <t>SAPJ161208H</t>
  </si>
  <si>
    <t>SOMG160904H</t>
  </si>
  <si>
    <t>VADA161017H</t>
  </si>
  <si>
    <t>AAOE150419H</t>
  </si>
  <si>
    <t>CULD151125M</t>
  </si>
  <si>
    <t>DIDA150719M</t>
  </si>
  <si>
    <t>DIDJ150925H</t>
  </si>
  <si>
    <t>DIGJ150911H</t>
  </si>
  <si>
    <t>DIMA150127M</t>
  </si>
  <si>
    <t>DIMI150227H</t>
  </si>
  <si>
    <t>DIMK151218H</t>
  </si>
  <si>
    <t>DIVR150708M</t>
  </si>
  <si>
    <t>GADA150928H</t>
  </si>
  <si>
    <t>GAGN151126H</t>
  </si>
  <si>
    <t>GARE151026M</t>
  </si>
  <si>
    <t>GUDB150124M</t>
  </si>
  <si>
    <t>GUHL150426H</t>
  </si>
  <si>
    <t>GUMI150616H</t>
  </si>
  <si>
    <t>GUAM151105H</t>
  </si>
  <si>
    <t>HEGZ151004M</t>
  </si>
  <si>
    <t>HEMY150729M</t>
  </si>
  <si>
    <t>LOPA150619H</t>
  </si>
  <si>
    <t>LORV150805M</t>
  </si>
  <si>
    <t>MANE151225M</t>
  </si>
  <si>
    <t>MADA150901H</t>
  </si>
  <si>
    <t>MIAM151214M</t>
  </si>
  <si>
    <t>MOTC150317H</t>
  </si>
  <si>
    <t>NAOE150718H</t>
  </si>
  <si>
    <t>ESCUELA PRIMARIA   "  "</t>
  </si>
  <si>
    <t>AULT140521M</t>
  </si>
  <si>
    <t>AADV140328M</t>
  </si>
  <si>
    <t>BODM141025M</t>
  </si>
  <si>
    <t>CUDM140802M</t>
  </si>
  <si>
    <t>DEGA140929H</t>
  </si>
  <si>
    <t>DIAV141004M</t>
  </si>
  <si>
    <t>DIGJ140524M</t>
  </si>
  <si>
    <t>DIGL140901M</t>
  </si>
  <si>
    <t>DIMJ141026H</t>
  </si>
  <si>
    <t>DIMJ140201H</t>
  </si>
  <si>
    <t>DIQK141222M</t>
  </si>
  <si>
    <t>DIRX140403M</t>
  </si>
  <si>
    <t>FOLJ141113H</t>
  </si>
  <si>
    <t>GAGE140617M</t>
  </si>
  <si>
    <t>GUMK140514H</t>
  </si>
  <si>
    <t>GUMD140516M</t>
  </si>
  <si>
    <t>GURV141011M</t>
  </si>
  <si>
    <t>GUDJ140102H</t>
  </si>
  <si>
    <t>JAGJ140602H</t>
  </si>
  <si>
    <t>LORM131011M</t>
  </si>
  <si>
    <t>MARS140227M</t>
  </si>
  <si>
    <t>MOPP140930M</t>
  </si>
  <si>
    <t>RODA140808M</t>
  </si>
  <si>
    <t>SADG140126M</t>
  </si>
  <si>
    <t>VAAR140811M</t>
  </si>
  <si>
    <t>VAHA140625H</t>
  </si>
  <si>
    <t>VIRS140131H</t>
  </si>
  <si>
    <t>DIAE130217H</t>
  </si>
  <si>
    <t>DIBT131220M</t>
  </si>
  <si>
    <t>DIME131018M</t>
  </si>
  <si>
    <t>DIMC130130M</t>
  </si>
  <si>
    <t>DIPE130715M</t>
  </si>
  <si>
    <t>DIVV130913M</t>
  </si>
  <si>
    <t>FACM130403M</t>
  </si>
  <si>
    <t>FIRJ131231H</t>
  </si>
  <si>
    <t>GUDC130912H</t>
  </si>
  <si>
    <t>GUDM131006M</t>
  </si>
  <si>
    <t>GULA130208M</t>
  </si>
  <si>
    <t>GUME131024H</t>
  </si>
  <si>
    <t>HEHD130714H</t>
  </si>
  <si>
    <t>HEMF131203H</t>
  </si>
  <si>
    <t>HEVL130810M</t>
  </si>
  <si>
    <t>JAGA130323H</t>
  </si>
  <si>
    <t>LOPA130414M</t>
  </si>
  <si>
    <t>LUGA130403M</t>
  </si>
  <si>
    <t>MAHK131014H</t>
  </si>
  <si>
    <t>MOGL130912M</t>
  </si>
  <si>
    <t>MORJ130224H</t>
  </si>
  <si>
    <t>MOVJ130625M</t>
  </si>
  <si>
    <t>OEMA130702H</t>
  </si>
  <si>
    <t>OEDR130808M</t>
  </si>
  <si>
    <t>PXDA130204M</t>
  </si>
  <si>
    <t>ROMS131202M</t>
  </si>
  <si>
    <t>ROHJ130718H</t>
  </si>
  <si>
    <t>SAMB131122H</t>
  </si>
  <si>
    <t>SOMA131203H</t>
  </si>
  <si>
    <t>VAVE130214H</t>
  </si>
  <si>
    <t>VAGC130909M</t>
  </si>
  <si>
    <t>VAHY130525M</t>
  </si>
  <si>
    <t>VAPJ130126H</t>
  </si>
  <si>
    <t>VAVC130320H</t>
  </si>
  <si>
    <t>AADV110629M</t>
  </si>
  <si>
    <t>CULM110929H</t>
  </si>
  <si>
    <t>DIAE111004H</t>
  </si>
  <si>
    <t>DIBJ110514H</t>
  </si>
  <si>
    <t>DIDD110212M</t>
  </si>
  <si>
    <t>DILJ111006H</t>
  </si>
  <si>
    <t>DIMM110726M</t>
  </si>
  <si>
    <t>DIMO110821H</t>
  </si>
  <si>
    <t>DIPA110710H</t>
  </si>
  <si>
    <t>GADR101003H</t>
  </si>
  <si>
    <t>GARA110822M</t>
  </si>
  <si>
    <t>GUDC110902H</t>
  </si>
  <si>
    <t>GUDD110815M</t>
  </si>
  <si>
    <t>GUDE111124H</t>
  </si>
  <si>
    <t>GUGA110306H</t>
  </si>
  <si>
    <t>GUVJ111019M</t>
  </si>
  <si>
    <t>HEVA100324H</t>
  </si>
  <si>
    <t>MAHS111016M</t>
  </si>
  <si>
    <t>MAGC110805M</t>
  </si>
  <si>
    <t>MIMJ111104H</t>
  </si>
  <si>
    <t>MOVA110224H</t>
  </si>
  <si>
    <t>OEMA110905H</t>
  </si>
  <si>
    <t>PEPJ111102M</t>
  </si>
  <si>
    <t>RAAM110813M</t>
  </si>
  <si>
    <t>RXTA111211M</t>
  </si>
  <si>
    <t>ROBJ110624H</t>
  </si>
  <si>
    <t>ROHV110221M</t>
  </si>
  <si>
    <t>ROMA100108H</t>
  </si>
  <si>
    <t>SOPG110523M</t>
  </si>
  <si>
    <t>VAGI111104M</t>
  </si>
  <si>
    <t>VEAN130721HTCLLLA2</t>
  </si>
  <si>
    <t>AEMJ130827HCSLNNA1</t>
  </si>
  <si>
    <t>GAAM131110MCSRLRA4</t>
  </si>
  <si>
    <t>HEAR130227HCSRLDA1</t>
  </si>
  <si>
    <t>HEHE131122MCSRRDA5</t>
  </si>
  <si>
    <t>HEMD131103MCSRNYA5</t>
  </si>
  <si>
    <t>HEMV131201MCSRNNA3</t>
  </si>
  <si>
    <t>HEVA130323MCSRLNA4</t>
  </si>
  <si>
    <t>PEHA131026HCSRRXA5</t>
  </si>
  <si>
    <t>VECK130805MCSLSNA4</t>
  </si>
  <si>
    <t>VIGG131111HCSLRVA0</t>
  </si>
  <si>
    <t>VIHA130217MCSLRNA8</t>
  </si>
  <si>
    <t>VIVE131009HCSLZDA8</t>
  </si>
  <si>
    <t>ESTADÍSTICA DE ALUMNOS POR GRADO, SEXO, NUEVO INGRESO, REPETIDORES Y EDAD</t>
  </si>
  <si>
    <t>ESCUELA PRIMARIA   "ÁLVARO OBREGÓN"</t>
  </si>
  <si>
    <t>CICLO  ESCOLAR  2024-2025</t>
  </si>
  <si>
    <t>ESCUELA PRIMARIA   "ALVARO OBREGON "</t>
  </si>
  <si>
    <t>ESCUELA PRIMARIA   "ALVARO OBREGON"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</si>
</sst>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3" fillId="0" borderId="1" xfId="0" applyFont="1" applyBorder="1"/>
    <xf numFmtId="0" fontId="1" fillId="2" borderId="1" xfId="0" applyFont="1" applyFill="1" applyBorder="1"/>
    <xf numFmtId="0" fontId="0" fillId="0" borderId="2" xfId="0" applyBorder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7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7" borderId="6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8" borderId="5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1" fillId="8" borderId="5" xfId="0" applyFont="1" applyFill="1" applyBorder="1" applyAlignment="1">
      <alignment horizontal="center"/>
    </xf>
    <xf numFmtId="0" fontId="1" fillId="8" borderId="6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8" borderId="6" xfId="0" applyFont="1" applyFill="1" applyBorder="1" applyAlignment="1">
      <alignment horizontal="center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7" fillId="0" borderId="0" xfId="0" applyFont="1"/>
    <xf numFmtId="0" fontId="3" fillId="2" borderId="0" xfId="0" applyFont="1" applyFill="1" applyAlignment="1">
      <alignment horizontal="left" vertical="center"/>
    </xf>
    <xf numFmtId="0" fontId="3" fillId="2" borderId="0" xfId="0" applyFont="1" applyFill="1"/>
    <xf numFmtId="0" fontId="2" fillId="2" borderId="4" xfId="0" applyFont="1" applyFill="1" applyBorder="1"/>
    <xf numFmtId="0" fontId="8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4" fontId="1" fillId="5" borderId="0" xfId="0" applyNumberFormat="1" applyFont="1" applyFill="1"/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3" fillId="2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/>
    <xf numFmtId="0" fontId="12" fillId="0" borderId="1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11" fillId="2" borderId="0" xfId="0" applyFont="1" applyFill="1" applyAlignment="1">
      <alignment horizontal="center" vertical="center" textRotation="90" wrapText="1"/>
    </xf>
  </cellXfs>
  <cellStyles count="1">
    <cellStyle name="Normal" xfId="0" builtinId="0"/>
  </cellStyles>
  <dxfs count="14"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39994506668294322"/>
        </patternFill>
      </fill>
    </dxf>
  </dxfs>
  <tableStyles count="1" defaultTableStyle="TableStyleMedium9" defaultPivotStyle="PivotStyleLight16">
    <tableStyle name="Invisible" pivot="0" table="0" count="0" xr9:uid="{46B47555-5E82-4AEB-B015-EE6815597F79}"/>
  </tableStyles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TOTALES POR</a:t>
            </a:r>
            <a:r>
              <a:rPr lang="es-MX" baseline="0"/>
              <a:t> EDAD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'1°'!$M$5:$N$5</c:f>
              <c:strCache>
                <c:ptCount val="2"/>
                <c:pt idx="0">
                  <c:v>HOMBRES</c:v>
                </c:pt>
                <c:pt idx="1">
                  <c:v>NUEVO ING.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'1°'!$O$4:$Y$4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'1°'!$O$5:$Y$5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55-4888-A487-7FD6376BE7CE}"/>
            </c:ext>
          </c:extLst>
        </c:ser>
        <c:ser>
          <c:idx val="1"/>
          <c:order val="1"/>
          <c:tx>
            <c:strRef>
              <c:f>'1°'!$M$6:$N$6</c:f>
              <c:strCache>
                <c:ptCount val="2"/>
                <c:pt idx="0">
                  <c:v>HOMBRES</c:v>
                </c:pt>
                <c:pt idx="1">
                  <c:v>REPETIDORES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'1°'!$O$4:$Y$4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'1°'!$O$6:$Y$6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55-4888-A487-7FD6376BE7CE}"/>
            </c:ext>
          </c:extLst>
        </c:ser>
        <c:ser>
          <c:idx val="2"/>
          <c:order val="2"/>
          <c:tx>
            <c:strRef>
              <c:f>'1°'!$M$8:$N$8</c:f>
              <c:strCache>
                <c:ptCount val="2"/>
                <c:pt idx="0">
                  <c:v>MUJERES</c:v>
                </c:pt>
                <c:pt idx="1">
                  <c:v>NUEVO ING.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'1°'!$O$4:$Y$4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'1°'!$O$8:$Y$8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55-4888-A487-7FD6376BE7CE}"/>
            </c:ext>
          </c:extLst>
        </c:ser>
        <c:ser>
          <c:idx val="3"/>
          <c:order val="3"/>
          <c:tx>
            <c:strRef>
              <c:f>'1°'!$M$9:$N$9</c:f>
              <c:strCache>
                <c:ptCount val="2"/>
                <c:pt idx="0">
                  <c:v>MUJERES</c:v>
                </c:pt>
                <c:pt idx="1">
                  <c:v>REPETIDORES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cat>
            <c:strRef>
              <c:f>'1°'!$O$4:$Y$4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'1°'!$O$9:$Y$9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55-4888-A487-7FD6376BE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5529871"/>
        <c:axId val="1296631839"/>
        <c:axId val="0"/>
      </c:bar3DChart>
      <c:catAx>
        <c:axId val="13955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6631839"/>
        <c:crosses val="autoZero"/>
        <c:auto val="1"/>
        <c:lblAlgn val="ctr"/>
        <c:lblOffset val="100"/>
        <c:noMultiLvlLbl val="0"/>
      </c:catAx>
      <c:valAx>
        <c:axId val="129663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CANTIDADES</a:t>
                </a:r>
                <a:r>
                  <a:rPr lang="es-MX" baseline="0"/>
                  <a:t> 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552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TOTALES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'2º'!$M$5:$N$5</c:f>
              <c:strCache>
                <c:ptCount val="2"/>
                <c:pt idx="0">
                  <c:v>HOMBRES</c:v>
                </c:pt>
                <c:pt idx="1">
                  <c:v>NUEVO ING.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'2º'!$O$5:$Y$5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64-4D77-BADC-0F13F846A184}"/>
            </c:ext>
          </c:extLst>
        </c:ser>
        <c:ser>
          <c:idx val="1"/>
          <c:order val="1"/>
          <c:tx>
            <c:strRef>
              <c:f>'2º'!$M$6:$N$6</c:f>
              <c:strCache>
                <c:ptCount val="2"/>
                <c:pt idx="0">
                  <c:v>HOMBRES</c:v>
                </c:pt>
                <c:pt idx="1">
                  <c:v>REPETIDORES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'2º'!$O$6:$Y$6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64-4D77-BADC-0F13F846A184}"/>
            </c:ext>
          </c:extLst>
        </c:ser>
        <c:ser>
          <c:idx val="2"/>
          <c:order val="2"/>
          <c:tx>
            <c:strRef>
              <c:f>'2º'!$M$8:$N$8</c:f>
              <c:strCache>
                <c:ptCount val="2"/>
                <c:pt idx="0">
                  <c:v>MUJERES</c:v>
                </c:pt>
                <c:pt idx="1">
                  <c:v>NUEVO ING.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'2º'!$O$8:$Y$8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64-4D77-BADC-0F13F846A184}"/>
            </c:ext>
          </c:extLst>
        </c:ser>
        <c:ser>
          <c:idx val="3"/>
          <c:order val="3"/>
          <c:tx>
            <c:strRef>
              <c:f>'2º'!$M$9:$N$9</c:f>
              <c:strCache>
                <c:ptCount val="2"/>
                <c:pt idx="0">
                  <c:v>MUJERES</c:v>
                </c:pt>
                <c:pt idx="1">
                  <c:v>REPETIDORES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'2º'!$O$9:$Y$9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64-4D77-BADC-0F13F846A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5529871"/>
        <c:axId val="1296631839"/>
        <c:axId val="0"/>
      </c:bar3DChart>
      <c:catAx>
        <c:axId val="13955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6631839"/>
        <c:crosses val="autoZero"/>
        <c:auto val="1"/>
        <c:lblAlgn val="ctr"/>
        <c:lblOffset val="100"/>
        <c:noMultiLvlLbl val="0"/>
      </c:catAx>
      <c:valAx>
        <c:axId val="129663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552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TOTALES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'3º'!$M$5:$N$5</c:f>
              <c:strCache>
                <c:ptCount val="2"/>
                <c:pt idx="0">
                  <c:v>HOMBRES</c:v>
                </c:pt>
                <c:pt idx="1">
                  <c:v>NUEVO ING.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'3º'!$O$5:$Y$5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B-48ED-88B8-1DDAB91599CA}"/>
            </c:ext>
          </c:extLst>
        </c:ser>
        <c:ser>
          <c:idx val="1"/>
          <c:order val="1"/>
          <c:tx>
            <c:strRef>
              <c:f>'3º'!$M$6:$N$6</c:f>
              <c:strCache>
                <c:ptCount val="2"/>
                <c:pt idx="0">
                  <c:v>HOMBRES</c:v>
                </c:pt>
                <c:pt idx="1">
                  <c:v>REPETIDORES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'3º'!$O$6:$Y$6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B-48ED-88B8-1DDAB91599CA}"/>
            </c:ext>
          </c:extLst>
        </c:ser>
        <c:ser>
          <c:idx val="2"/>
          <c:order val="2"/>
          <c:tx>
            <c:strRef>
              <c:f>'3º'!$M$8:$N$8</c:f>
              <c:strCache>
                <c:ptCount val="2"/>
                <c:pt idx="0">
                  <c:v>MUJERES</c:v>
                </c:pt>
                <c:pt idx="1">
                  <c:v>NUEVO ING.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'3º'!$O$8:$Y$8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2B-48ED-88B8-1DDAB91599CA}"/>
            </c:ext>
          </c:extLst>
        </c:ser>
        <c:ser>
          <c:idx val="3"/>
          <c:order val="3"/>
          <c:tx>
            <c:strRef>
              <c:f>'3º'!$M$9:$N$9</c:f>
              <c:strCache>
                <c:ptCount val="2"/>
                <c:pt idx="0">
                  <c:v>MUJERES</c:v>
                </c:pt>
                <c:pt idx="1">
                  <c:v>REPETIDORES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'3º'!$O$9:$Y$9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2B-48ED-88B8-1DDAB9159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5529871"/>
        <c:axId val="1296631839"/>
        <c:axId val="0"/>
      </c:bar3DChart>
      <c:catAx>
        <c:axId val="13955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6631839"/>
        <c:crosses val="autoZero"/>
        <c:auto val="1"/>
        <c:lblAlgn val="ctr"/>
        <c:lblOffset val="100"/>
        <c:noMultiLvlLbl val="0"/>
      </c:catAx>
      <c:valAx>
        <c:axId val="129663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552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TOTALES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227372281128715"/>
          <c:y val="4.727690472568908E-2"/>
          <c:w val="0.74610584400928326"/>
          <c:h val="0.693059893495396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'4º'!$M$5:$N$5</c:f>
              <c:strCache>
                <c:ptCount val="2"/>
                <c:pt idx="0">
                  <c:v>HOMBRES</c:v>
                </c:pt>
                <c:pt idx="1">
                  <c:v>NUEVO ING.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'4º'!$O$5:$Y$5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7-40E6-B5A0-FA6A6C2471D9}"/>
            </c:ext>
          </c:extLst>
        </c:ser>
        <c:ser>
          <c:idx val="1"/>
          <c:order val="1"/>
          <c:tx>
            <c:strRef>
              <c:f>'4º'!$M$6:$N$6</c:f>
              <c:strCache>
                <c:ptCount val="2"/>
                <c:pt idx="0">
                  <c:v>HOMBRES</c:v>
                </c:pt>
                <c:pt idx="1">
                  <c:v>REPETIDORES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'4º'!$O$6:$Y$6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7-40E6-B5A0-FA6A6C2471D9}"/>
            </c:ext>
          </c:extLst>
        </c:ser>
        <c:ser>
          <c:idx val="2"/>
          <c:order val="2"/>
          <c:tx>
            <c:strRef>
              <c:f>'4º'!$M$8:$N$8</c:f>
              <c:strCache>
                <c:ptCount val="2"/>
                <c:pt idx="0">
                  <c:v>MUJERES</c:v>
                </c:pt>
                <c:pt idx="1">
                  <c:v>NUEVO ING.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'4º'!$O$8:$Y$8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11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7-40E6-B5A0-FA6A6C2471D9}"/>
            </c:ext>
          </c:extLst>
        </c:ser>
        <c:ser>
          <c:idx val="3"/>
          <c:order val="3"/>
          <c:tx>
            <c:strRef>
              <c:f>'4º'!$M$9:$N$9</c:f>
              <c:strCache>
                <c:ptCount val="2"/>
                <c:pt idx="0">
                  <c:v>MUJERES</c:v>
                </c:pt>
                <c:pt idx="1">
                  <c:v>REPETIDORES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'4º'!$O$4:$Y$4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'4º'!$O$9:$Y$9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07-40E6-B5A0-FA6A6C247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5529871"/>
        <c:axId val="1296631839"/>
        <c:axId val="0"/>
      </c:bar3DChart>
      <c:catAx>
        <c:axId val="13955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6631839"/>
        <c:crosses val="autoZero"/>
        <c:auto val="1"/>
        <c:lblAlgn val="ctr"/>
        <c:lblOffset val="100"/>
        <c:noMultiLvlLbl val="0"/>
      </c:catAx>
      <c:valAx>
        <c:axId val="129663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552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TOTALES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'5º'!$M$5:$N$5</c:f>
              <c:strCache>
                <c:ptCount val="2"/>
                <c:pt idx="0">
                  <c:v>HOMBRES</c:v>
                </c:pt>
                <c:pt idx="1">
                  <c:v>NUEVO ING.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'5º'!$O$5:$Y$5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6D-41A8-A2CD-9FB034080BC2}"/>
            </c:ext>
          </c:extLst>
        </c:ser>
        <c:ser>
          <c:idx val="1"/>
          <c:order val="1"/>
          <c:tx>
            <c:strRef>
              <c:f>'5º'!$M$6:$N$6</c:f>
              <c:strCache>
                <c:ptCount val="2"/>
                <c:pt idx="0">
                  <c:v>HOMBRES</c:v>
                </c:pt>
                <c:pt idx="1">
                  <c:v>REPETIDORES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'5º'!$O$6:$Y$6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6D-41A8-A2CD-9FB034080BC2}"/>
            </c:ext>
          </c:extLst>
        </c:ser>
        <c:ser>
          <c:idx val="2"/>
          <c:order val="2"/>
          <c:tx>
            <c:strRef>
              <c:f>'5º'!$M$8:$N$8</c:f>
              <c:strCache>
                <c:ptCount val="2"/>
                <c:pt idx="0">
                  <c:v>MUJERES</c:v>
                </c:pt>
                <c:pt idx="1">
                  <c:v>NUEVO ING.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'5º'!$O$8:$Y$8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6D-41A8-A2CD-9FB034080BC2}"/>
            </c:ext>
          </c:extLst>
        </c:ser>
        <c:ser>
          <c:idx val="3"/>
          <c:order val="3"/>
          <c:tx>
            <c:strRef>
              <c:f>'5º'!$M$9:$N$9</c:f>
              <c:strCache>
                <c:ptCount val="2"/>
                <c:pt idx="0">
                  <c:v>MUJERES</c:v>
                </c:pt>
                <c:pt idx="1">
                  <c:v>REPETIDORES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'5º'!$O$9:$Y$9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6D-41A8-A2CD-9FB034080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5529871"/>
        <c:axId val="1296631839"/>
        <c:axId val="0"/>
      </c:bar3DChart>
      <c:catAx>
        <c:axId val="13955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6631839"/>
        <c:crosses val="autoZero"/>
        <c:auto val="1"/>
        <c:lblAlgn val="ctr"/>
        <c:lblOffset val="100"/>
        <c:noMultiLvlLbl val="0"/>
      </c:catAx>
      <c:valAx>
        <c:axId val="129663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552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TOTALES POR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'6º'!$M$5:$N$5</c:f>
              <c:strCache>
                <c:ptCount val="2"/>
                <c:pt idx="0">
                  <c:v>HOMBRES</c:v>
                </c:pt>
                <c:pt idx="1">
                  <c:v>NUEVO ING.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'6º'!$O$5:$Y$5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7</c:v>
                </c:pt>
                <c:pt idx="9">
                  <c:v>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24-4430-900A-691129E2554E}"/>
            </c:ext>
          </c:extLst>
        </c:ser>
        <c:ser>
          <c:idx val="1"/>
          <c:order val="1"/>
          <c:tx>
            <c:strRef>
              <c:f>'6º'!$M$6:$N$6</c:f>
              <c:strCache>
                <c:ptCount val="2"/>
                <c:pt idx="0">
                  <c:v>HOMBRES</c:v>
                </c:pt>
                <c:pt idx="1">
                  <c:v>REPETIDORES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'6º'!$O$6:$Y$6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24-4430-900A-691129E2554E}"/>
            </c:ext>
          </c:extLst>
        </c:ser>
        <c:ser>
          <c:idx val="2"/>
          <c:order val="2"/>
          <c:tx>
            <c:strRef>
              <c:f>'6º'!$M$8:$N$8</c:f>
              <c:strCache>
                <c:ptCount val="2"/>
                <c:pt idx="0">
                  <c:v>MUJERES</c:v>
                </c:pt>
                <c:pt idx="1">
                  <c:v>NUEVO ING.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'6º'!$O$8:$Y$8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24-4430-900A-691129E2554E}"/>
            </c:ext>
          </c:extLst>
        </c:ser>
        <c:ser>
          <c:idx val="3"/>
          <c:order val="3"/>
          <c:tx>
            <c:strRef>
              <c:f>'6º'!$M$9:$N$9</c:f>
              <c:strCache>
                <c:ptCount val="2"/>
                <c:pt idx="0">
                  <c:v>MUJERES</c:v>
                </c:pt>
                <c:pt idx="1">
                  <c:v>REPETIDORES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'6º'!$O$4:$Y$4</c:f>
              <c:strCache>
                <c:ptCount val="11"/>
                <c:pt idx="0">
                  <c:v>5 AÑOS</c:v>
                </c:pt>
                <c:pt idx="1">
                  <c:v>6 AÑOS</c:v>
                </c:pt>
                <c:pt idx="2">
                  <c:v>7 AÑOS</c:v>
                </c:pt>
                <c:pt idx="3">
                  <c:v>8 AÑOS</c:v>
                </c:pt>
                <c:pt idx="4">
                  <c:v>9 AÑOS</c:v>
                </c:pt>
                <c:pt idx="5">
                  <c:v>10 AÑOS</c:v>
                </c:pt>
                <c:pt idx="6">
                  <c:v>11 AÑOS</c:v>
                </c:pt>
                <c:pt idx="7">
                  <c:v>12 AÑOS</c:v>
                </c:pt>
                <c:pt idx="8">
                  <c:v>13 AÑOS</c:v>
                </c:pt>
                <c:pt idx="9">
                  <c:v>14 AÑOS</c:v>
                </c:pt>
                <c:pt idx="10">
                  <c:v>15 AÑOS</c:v>
                </c:pt>
              </c:strCache>
            </c:strRef>
          </c:cat>
          <c:val>
            <c:numRef>
              <c:f>'6º'!$O$9:$Y$9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24-4430-900A-691129E25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95529871"/>
        <c:axId val="1296631839"/>
        <c:axId val="0"/>
      </c:bar3DChart>
      <c:catAx>
        <c:axId val="139552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96631839"/>
        <c:crosses val="autoZero"/>
        <c:auto val="1"/>
        <c:lblAlgn val="ctr"/>
        <c:lblOffset val="100"/>
        <c:noMultiLvlLbl val="0"/>
      </c:catAx>
      <c:valAx>
        <c:axId val="129663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cantidades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552987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63501</xdr:colOff>
      <xdr:row>12</xdr:row>
      <xdr:rowOff>110066</xdr:rowOff>
    </xdr:from>
    <xdr:to>
      <xdr:col>26</xdr:col>
      <xdr:colOff>10584</xdr:colOff>
      <xdr:row>27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1B0A73-F156-414D-A06B-6BE01870D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437029</xdr:colOff>
      <xdr:row>12</xdr:row>
      <xdr:rowOff>110066</xdr:rowOff>
    </xdr:from>
    <xdr:to>
      <xdr:col>26</xdr:col>
      <xdr:colOff>100853</xdr:colOff>
      <xdr:row>32</xdr:row>
      <xdr:rowOff>179294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52F4BA-7CDF-4D6B-8B79-332146B2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437029</xdr:colOff>
      <xdr:row>12</xdr:row>
      <xdr:rowOff>110066</xdr:rowOff>
    </xdr:from>
    <xdr:to>
      <xdr:col>26</xdr:col>
      <xdr:colOff>100853</xdr:colOff>
      <xdr:row>33</xdr:row>
      <xdr:rowOff>179294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FE9421-4C03-4291-A0C1-C93C6BFD74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437029</xdr:colOff>
      <xdr:row>12</xdr:row>
      <xdr:rowOff>110066</xdr:rowOff>
    </xdr:from>
    <xdr:to>
      <xdr:col>26</xdr:col>
      <xdr:colOff>100853</xdr:colOff>
      <xdr:row>33</xdr:row>
      <xdr:rowOff>179294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B8FD1BC-535D-446B-9851-97BD08DDD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437029</xdr:colOff>
      <xdr:row>12</xdr:row>
      <xdr:rowOff>110066</xdr:rowOff>
    </xdr:from>
    <xdr:to>
      <xdr:col>26</xdr:col>
      <xdr:colOff>100853</xdr:colOff>
      <xdr:row>33</xdr:row>
      <xdr:rowOff>179294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A62F9C7-85B2-4FA9-BEAF-84E1DEBFF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437029</xdr:colOff>
      <xdr:row>12</xdr:row>
      <xdr:rowOff>110066</xdr:rowOff>
    </xdr:from>
    <xdr:to>
      <xdr:col>26</xdr:col>
      <xdr:colOff>100853</xdr:colOff>
      <xdr:row>33</xdr:row>
      <xdr:rowOff>179294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70A2D48-418D-4CFA-A639-1B1DFD37F3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9"/>
  <sheetViews>
    <sheetView showGridLines="0" view="pageBreakPreview" zoomScaleNormal="55" zoomScaleSheetLayoutView="100" workbookViewId="0">
      <selection activeCell="F1" sqref="F1"/>
    </sheetView>
  </sheetViews>
  <sheetFormatPr baseColWidth="10" defaultRowHeight="15" x14ac:dyDescent="0.25"/>
  <cols>
    <col min="1" max="1" width="3" customWidth="1"/>
    <col min="2" max="2" width="21.28515625" customWidth="1"/>
    <col min="3" max="3" width="37.140625" customWidth="1"/>
    <col min="4" max="4" width="11.42578125" hidden="1" customWidth="1"/>
    <col min="5" max="5" width="0.140625" hidden="1" customWidth="1"/>
    <col min="6" max="6" width="6.85546875" customWidth="1"/>
    <col min="7" max="9" width="5.7109375" customWidth="1"/>
    <col min="10" max="10" width="11.85546875" bestFit="1" customWidth="1"/>
    <col min="11" max="11" width="9.28515625" customWidth="1"/>
    <col min="14" max="14" width="12.7109375" customWidth="1"/>
    <col min="15" max="26" width="6.5703125" customWidth="1"/>
  </cols>
  <sheetData>
    <row r="1" spans="1:27" ht="16.5" customHeight="1" x14ac:dyDescent="0.25">
      <c r="A1" s="50"/>
      <c r="B1" s="15"/>
      <c r="C1" s="21"/>
      <c r="D1" s="56"/>
      <c r="E1" s="56"/>
      <c r="F1" s="57" t="s">
        <v>281</v>
      </c>
      <c r="G1" s="58"/>
      <c r="H1" s="21"/>
      <c r="I1" s="21"/>
      <c r="J1" s="21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" customHeight="1" x14ac:dyDescent="0.25">
      <c r="A2" s="50"/>
      <c r="B2" s="15"/>
      <c r="C2" s="21"/>
      <c r="D2" s="56"/>
      <c r="E2" s="56"/>
      <c r="F2" s="57" t="s">
        <v>280</v>
      </c>
      <c r="G2" s="58"/>
      <c r="H2" s="21"/>
      <c r="I2" s="21"/>
      <c r="J2" s="21"/>
      <c r="K2" s="15"/>
      <c r="L2" s="15"/>
      <c r="M2" s="15"/>
      <c r="N2" s="15"/>
      <c r="O2" s="15"/>
      <c r="P2" s="15"/>
      <c r="Q2" s="21" t="s">
        <v>35</v>
      </c>
      <c r="R2" s="15"/>
      <c r="S2" s="15"/>
      <c r="T2" s="21" t="s">
        <v>36</v>
      </c>
      <c r="U2" s="15"/>
      <c r="V2" s="15"/>
      <c r="W2" s="15"/>
      <c r="X2" s="15"/>
      <c r="Y2" s="15"/>
      <c r="Z2" s="15"/>
      <c r="AA2" s="15"/>
    </row>
    <row r="3" spans="1:27" ht="14.25" customHeight="1" x14ac:dyDescent="0.3">
      <c r="A3" s="51"/>
      <c r="B3" s="52"/>
      <c r="C3" s="23" t="s">
        <v>29</v>
      </c>
      <c r="D3" s="23"/>
      <c r="E3" s="23"/>
      <c r="F3" s="53"/>
      <c r="G3" s="53"/>
      <c r="H3" s="15"/>
      <c r="I3" s="15" t="s">
        <v>30</v>
      </c>
      <c r="J3" s="59">
        <v>45536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" customHeight="1" x14ac:dyDescent="0.25">
      <c r="A4" s="3" t="s">
        <v>0</v>
      </c>
      <c r="B4" s="5" t="s">
        <v>3</v>
      </c>
      <c r="C4" s="7" t="s">
        <v>1</v>
      </c>
      <c r="D4" s="7"/>
      <c r="E4" s="7"/>
      <c r="F4" s="6" t="s">
        <v>4</v>
      </c>
      <c r="G4" s="6" t="s">
        <v>7</v>
      </c>
      <c r="H4" s="6" t="s">
        <v>8</v>
      </c>
      <c r="I4" s="6" t="s">
        <v>9</v>
      </c>
      <c r="J4" s="7" t="s">
        <v>11</v>
      </c>
      <c r="K4" s="6" t="s">
        <v>10</v>
      </c>
      <c r="L4" s="6" t="s">
        <v>27</v>
      </c>
      <c r="M4" s="15"/>
      <c r="N4" s="15"/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7" t="s">
        <v>23</v>
      </c>
      <c r="W4" s="17" t="s">
        <v>24</v>
      </c>
      <c r="X4" s="17" t="s">
        <v>25</v>
      </c>
      <c r="Y4" s="17" t="s">
        <v>26</v>
      </c>
      <c r="Z4" s="18" t="s">
        <v>12</v>
      </c>
      <c r="AA4" s="15"/>
    </row>
    <row r="5" spans="1:27" ht="19.5" customHeight="1" x14ac:dyDescent="0.25">
      <c r="A5" s="63">
        <v>1</v>
      </c>
      <c r="B5" s="70" t="s">
        <v>114</v>
      </c>
      <c r="C5" s="65"/>
      <c r="D5" s="9"/>
      <c r="E5" s="10"/>
      <c r="F5" s="1" t="str">
        <f>MID(B5,11,1)</f>
        <v>H</v>
      </c>
      <c r="G5" s="1" t="str">
        <f>MID(B5,9,2)</f>
        <v>26</v>
      </c>
      <c r="H5" s="1" t="str">
        <f>MID(B5,7,2)</f>
        <v>12</v>
      </c>
      <c r="I5" s="1">
        <f>MID(B5,5,2)+2000</f>
        <v>2016</v>
      </c>
      <c r="J5" s="13">
        <f>DATE(I5,H5,G5)</f>
        <v>42730</v>
      </c>
      <c r="K5" s="14">
        <f>DATEDIF(J5,$J$3,"Y")</f>
        <v>7</v>
      </c>
      <c r="L5" s="16" t="s">
        <v>28</v>
      </c>
      <c r="M5" s="73" t="s">
        <v>5</v>
      </c>
      <c r="N5" s="15" t="s">
        <v>13</v>
      </c>
      <c r="O5" s="7">
        <f>COUNTIFS($F$5:$F$40,"H",$K$5:$K$40,5,$L$5:$L$40,"NO")</f>
        <v>0</v>
      </c>
      <c r="P5" s="7">
        <f>COUNTIFS($F$5:$F$40,"H",$K$5:$K$40,6,$L$5:$L$40,"NO")</f>
        <v>0</v>
      </c>
      <c r="Q5" s="7">
        <f>COUNTIFS($F$5:$F$40,"H",$K$5:$K$40,7,$L$5:$L$40,"NO")</f>
        <v>11</v>
      </c>
      <c r="R5" s="7">
        <f>COUNTIFS($F$5:$F$40,"H",$K$5:$K$40,8,$L$5:$L$40,"NO")</f>
        <v>10</v>
      </c>
      <c r="S5" s="7">
        <f>COUNTIFS($F$5:$F$40,"H",$K$5:$K$40,9,$L$5:$L$40,"NO")</f>
        <v>0</v>
      </c>
      <c r="T5" s="7">
        <f>COUNTIFS($F$5:$F$40,"H",$K$5:$K$40,10,$L$5:$L$40,"NO")</f>
        <v>0</v>
      </c>
      <c r="U5" s="7">
        <f>COUNTIFS($F$5:$F$40,"H",$K$5:$K$40,11,$L$5:$L$40,"NO")</f>
        <v>0</v>
      </c>
      <c r="V5" s="7">
        <f>COUNTIFS($F$5:$F$40,"H",$K$5:$K$40,12,$L$5:$L$40,"NO")</f>
        <v>0</v>
      </c>
      <c r="W5" s="7">
        <f>COUNTIFS($F$5:$F$40,"H",$K$5:$K$40,13,$L$5:$L$40,"NO")</f>
        <v>0</v>
      </c>
      <c r="X5" s="7">
        <f>COUNTIFS($F$5:$F$40,"H",$K$5:$K$40,14,$L$5:$L$40,"NO")</f>
        <v>0</v>
      </c>
      <c r="Y5" s="7">
        <f>COUNTIFS($F$5:$F$40,"H",$K$5:$K$40,15,$L$5:$L$40,"NO")</f>
        <v>0</v>
      </c>
      <c r="Z5" s="7">
        <f>SUM(O5:Y5)</f>
        <v>21</v>
      </c>
      <c r="AA5" s="15"/>
    </row>
    <row r="6" spans="1:27" ht="19.5" customHeight="1" x14ac:dyDescent="0.25">
      <c r="A6" s="63">
        <v>2</v>
      </c>
      <c r="B6" s="70" t="s">
        <v>115</v>
      </c>
      <c r="C6" s="65"/>
      <c r="D6" s="60"/>
      <c r="E6" s="62"/>
      <c r="F6" s="61" t="str">
        <f t="shared" ref="F6:F39" si="0">MID(B6,11,1)</f>
        <v>H</v>
      </c>
      <c r="G6" s="5" t="str">
        <f t="shared" ref="G6:G39" si="1">MID(B6,9,2)</f>
        <v>09</v>
      </c>
      <c r="H6" s="5" t="str">
        <f t="shared" ref="H6:H39" si="2">MID(B6,7,2)</f>
        <v>01</v>
      </c>
      <c r="I6" s="5">
        <f t="shared" ref="I6:I39" si="3">MID(B6,5,2)+2000</f>
        <v>2016</v>
      </c>
      <c r="J6" s="66">
        <f t="shared" ref="J6:J40" si="4">DATE(I6,H6,G6)</f>
        <v>42378</v>
      </c>
      <c r="K6" s="14">
        <f>DATEDIF(J6,$J$3,"Y")</f>
        <v>8</v>
      </c>
      <c r="L6" s="16" t="s">
        <v>28</v>
      </c>
      <c r="M6" s="73"/>
      <c r="N6" s="15" t="s">
        <v>14</v>
      </c>
      <c r="O6" s="7">
        <f>COUNTIFS($F$5:$F$40,"H",$K$5:$K$40,5,$L$5:$L$40,"SI")</f>
        <v>0</v>
      </c>
      <c r="P6" s="7">
        <f>COUNTIFS($F$5:$F$40,"H",$K$5:$K$40,6,$L$5:$L$40,"SI")</f>
        <v>0</v>
      </c>
      <c r="Q6" s="7">
        <f>COUNTIFS($F$5:$F$40,"H",$K$5:$K$40,7,$L$5:$L$40,"SI")</f>
        <v>0</v>
      </c>
      <c r="R6" s="7">
        <f>COUNTIFS($F$5:$F$40,"H",$K$5:$K$40,8,$L$5:$L$40,"SI")</f>
        <v>0</v>
      </c>
      <c r="S6" s="7">
        <f>COUNTIFS($F$5:$F$40,"H",$K$5:$K$40,9,$L$5:$L$40,"SI")</f>
        <v>0</v>
      </c>
      <c r="T6" s="7">
        <f>COUNTIFS($F$5:$F$40,"H",$K$5:$K$40,10,$L$5:$L$40,"SI")</f>
        <v>0</v>
      </c>
      <c r="U6" s="7">
        <f>COUNTIFS($F$5:$F$40,"H",$K$5:$K$40,11,$L$5:$L$40,"SI")</f>
        <v>0</v>
      </c>
      <c r="V6" s="7">
        <f>COUNTIFS($F$5:$F$40,"H",$K$5:$K$40,12,$L$5:$L$40,"SI")</f>
        <v>0</v>
      </c>
      <c r="W6" s="7">
        <f>COUNTIFS($F$5:$F$40,"H",$K$5:$K$40,13,$L$5:$L$40,"SI")</f>
        <v>0</v>
      </c>
      <c r="X6" s="7">
        <f>COUNTIFS($F$5:$F$40,"H",$K$5:$K$40,14,$L$5:$L$40,"SI")</f>
        <v>0</v>
      </c>
      <c r="Y6" s="7">
        <f>COUNTIFS($F$5:$F$40,"H",$K$5:$K$40,15,$L$5:$L$40,"SI")</f>
        <v>0</v>
      </c>
      <c r="Z6" s="7">
        <f>SUM(O6:Y6)</f>
        <v>0</v>
      </c>
      <c r="AA6" s="15"/>
    </row>
    <row r="7" spans="1:27" ht="19.5" customHeight="1" x14ac:dyDescent="0.25">
      <c r="A7" s="63">
        <v>3</v>
      </c>
      <c r="B7" s="70" t="s">
        <v>116</v>
      </c>
      <c r="C7" s="65"/>
      <c r="D7" s="9"/>
      <c r="E7" s="10"/>
      <c r="F7" s="1" t="str">
        <f t="shared" si="0"/>
        <v>M</v>
      </c>
      <c r="G7" s="1" t="str">
        <f t="shared" si="1"/>
        <v>13</v>
      </c>
      <c r="H7" s="1" t="str">
        <f t="shared" si="2"/>
        <v>04</v>
      </c>
      <c r="I7" s="1">
        <f t="shared" si="3"/>
        <v>2016</v>
      </c>
      <c r="J7" s="13">
        <f t="shared" si="4"/>
        <v>42473</v>
      </c>
      <c r="K7" s="14">
        <f t="shared" ref="K7:K40" si="5">DATEDIF(J7,$J$3,"Y")</f>
        <v>8</v>
      </c>
      <c r="L7" s="16" t="s">
        <v>28</v>
      </c>
      <c r="M7" s="15"/>
      <c r="N7" s="15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5"/>
    </row>
    <row r="8" spans="1:27" ht="19.5" customHeight="1" x14ac:dyDescent="0.25">
      <c r="A8" s="4">
        <v>4</v>
      </c>
      <c r="B8" s="70" t="s">
        <v>117</v>
      </c>
      <c r="C8" s="8"/>
      <c r="D8" s="8"/>
      <c r="E8" s="8"/>
      <c r="F8" s="1" t="str">
        <f t="shared" si="0"/>
        <v>H</v>
      </c>
      <c r="G8" s="1" t="str">
        <f t="shared" si="1"/>
        <v>15</v>
      </c>
      <c r="H8" s="1" t="str">
        <f t="shared" si="2"/>
        <v>09</v>
      </c>
      <c r="I8" s="1">
        <f t="shared" si="3"/>
        <v>2016</v>
      </c>
      <c r="J8" s="13">
        <f t="shared" si="4"/>
        <v>42628</v>
      </c>
      <c r="K8" s="14">
        <f t="shared" si="5"/>
        <v>7</v>
      </c>
      <c r="L8" s="16" t="s">
        <v>28</v>
      </c>
      <c r="M8" s="74" t="s">
        <v>6</v>
      </c>
      <c r="N8" s="15" t="s">
        <v>13</v>
      </c>
      <c r="O8" s="7">
        <f>COUNTIFS($F$5:$F$40,"M",$K$5:$K$40,5,$L$5:$L$40,"NO")</f>
        <v>0</v>
      </c>
      <c r="P8" s="7">
        <f>COUNTIFS($F$5:$F$40,"M",$K$5:$K$40,6,$L$5:$L$40,"NO")</f>
        <v>0</v>
      </c>
      <c r="Q8" s="7">
        <f>COUNTIFS($F$5:$F$40,"M",$K$5:$K$40,7,$L$5:$L$40,"NO")</f>
        <v>5</v>
      </c>
      <c r="R8" s="7">
        <f>COUNTIFS($F$5:$F$40,"M",$K$5:$K$40,8,$L$5:$L$40,"NO")</f>
        <v>8</v>
      </c>
      <c r="S8" s="7">
        <f>COUNTIFS($F$5:$F$40,"M",$K$5:$K$40,9,$L$5:$L$40,"NO")</f>
        <v>0</v>
      </c>
      <c r="T8" s="7">
        <f>COUNTIFS($F$5:$F$40,"M",$K$5:$K$40,10,$L$5:$L$40,"NO")</f>
        <v>0</v>
      </c>
      <c r="U8" s="7">
        <f>COUNTIFS($F$5:$F$40,"M",$K$5:$K$40,11,$L$5:$L$40,"NO")</f>
        <v>0</v>
      </c>
      <c r="V8" s="7">
        <f>COUNTIFS($F$5:$F$40,"M",$K$5:$K$40,12,$L$5:$L$40,"NO")</f>
        <v>0</v>
      </c>
      <c r="W8" s="7">
        <f>COUNTIFS($F$5:$F$40,"M",$K$5:$K$40,13,$L$5:$L$40,"NO")</f>
        <v>0</v>
      </c>
      <c r="X8" s="7">
        <f>COUNTIFS($F$5:$F$40,"M",$K$5:$K$40,14,$L$5:$L$40,"NO")</f>
        <v>0</v>
      </c>
      <c r="Y8" s="7">
        <f>COUNTIFS($F$5:$F$40,"M",$K$5:$K$40,15,$L$5:$L$40,"NO")</f>
        <v>0</v>
      </c>
      <c r="Z8" s="7">
        <f t="shared" ref="Z8:Z9" si="6">SUM(O8:Y8)</f>
        <v>13</v>
      </c>
      <c r="AA8" s="15"/>
    </row>
    <row r="9" spans="1:27" ht="19.5" customHeight="1" x14ac:dyDescent="0.25">
      <c r="A9" s="4">
        <v>5</v>
      </c>
      <c r="B9" s="70" t="s">
        <v>118</v>
      </c>
      <c r="C9" s="8"/>
      <c r="D9" s="9"/>
      <c r="E9" s="10"/>
      <c r="F9" s="1" t="str">
        <f t="shared" si="0"/>
        <v>H</v>
      </c>
      <c r="G9" s="1" t="str">
        <f t="shared" si="1"/>
        <v>23</v>
      </c>
      <c r="H9" s="1" t="str">
        <f t="shared" si="2"/>
        <v>02</v>
      </c>
      <c r="I9" s="1">
        <f t="shared" si="3"/>
        <v>2016</v>
      </c>
      <c r="J9" s="13">
        <f t="shared" si="4"/>
        <v>42423</v>
      </c>
      <c r="K9" s="14">
        <f t="shared" si="5"/>
        <v>8</v>
      </c>
      <c r="L9" s="16" t="s">
        <v>28</v>
      </c>
      <c r="M9" s="74"/>
      <c r="N9" s="15" t="s">
        <v>14</v>
      </c>
      <c r="O9" s="7">
        <f>COUNTIFS($F$5:$F$40,"M",$K$5:$K$40,5,$L$5:$L$40,"SI")</f>
        <v>0</v>
      </c>
      <c r="P9" s="7">
        <f>COUNTIFS($F$5:$F$40,"M",$K$5:$K$40,6,$L$5:$L$40,"SI")</f>
        <v>0</v>
      </c>
      <c r="Q9" s="7">
        <f>COUNTIFS($F$5:$F$40,"M",$K$5:$K$40,7,$L$5:$L$40,"SI")</f>
        <v>0</v>
      </c>
      <c r="R9" s="7">
        <f>COUNTIFS($F$5:$F$40,"M",$K$5:$K$40,8,$L$5:$L$40,"SI")</f>
        <v>0</v>
      </c>
      <c r="S9" s="7">
        <f>COUNTIFS($F$5:$F$40,"M",$K$5:$K$40,9,$L$5:$L$40,"SI")</f>
        <v>0</v>
      </c>
      <c r="T9" s="7">
        <f>COUNTIFS($F$5:$F$40,"M",$K$5:$K$40,10,$L$5:$L$40,"SI")</f>
        <v>0</v>
      </c>
      <c r="U9" s="7">
        <f>COUNTIFS($F$5:$F$40,"M",$K$5:$K$40,11,$L$5:$L$40,"SI")</f>
        <v>0</v>
      </c>
      <c r="V9" s="7">
        <f>COUNTIFS($F$5:$F$40,"M",$K$5:$K$40,12,$L$5:$L$40,"SI")</f>
        <v>0</v>
      </c>
      <c r="W9" s="7">
        <f>COUNTIFS($F$5:$F$40,"M",$K$5:$K$40,13,$L$5:$L$40,"SI")</f>
        <v>0</v>
      </c>
      <c r="X9" s="7">
        <f>COUNTIFS($F$5:$F$40,"M",$K$5:$K$40,14,$L$5:$L$40,"SI")</f>
        <v>0</v>
      </c>
      <c r="Y9" s="7">
        <f>COUNTIFS($F$5:$F$40,"M",$K$5:$K$40,15,$L$5:$L$40,"SI")</f>
        <v>0</v>
      </c>
      <c r="Z9" s="7">
        <f t="shared" si="6"/>
        <v>0</v>
      </c>
      <c r="AA9" s="15"/>
    </row>
    <row r="10" spans="1:27" ht="19.5" customHeight="1" x14ac:dyDescent="0.25">
      <c r="A10" s="4">
        <v>6</v>
      </c>
      <c r="B10" s="70" t="s">
        <v>119</v>
      </c>
      <c r="C10" s="8"/>
      <c r="D10" s="9"/>
      <c r="E10" s="10"/>
      <c r="F10" s="1" t="str">
        <f t="shared" si="0"/>
        <v>M</v>
      </c>
      <c r="G10" s="1" t="str">
        <f t="shared" si="1"/>
        <v>14</v>
      </c>
      <c r="H10" s="1" t="str">
        <f t="shared" si="2"/>
        <v>03</v>
      </c>
      <c r="I10" s="1">
        <f t="shared" si="3"/>
        <v>2016</v>
      </c>
      <c r="J10" s="13">
        <f t="shared" si="4"/>
        <v>42443</v>
      </c>
      <c r="K10" s="14">
        <f t="shared" si="5"/>
        <v>8</v>
      </c>
      <c r="L10" s="16" t="s">
        <v>28</v>
      </c>
      <c r="M10" s="15"/>
      <c r="N10" s="15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5"/>
    </row>
    <row r="11" spans="1:27" ht="19.5" customHeight="1" x14ac:dyDescent="0.25">
      <c r="A11" s="4">
        <v>7</v>
      </c>
      <c r="B11" s="70" t="s">
        <v>120</v>
      </c>
      <c r="C11" s="8"/>
      <c r="D11" s="9"/>
      <c r="E11" s="10"/>
      <c r="F11" s="1" t="str">
        <f t="shared" si="0"/>
        <v>H</v>
      </c>
      <c r="G11" s="1" t="str">
        <f t="shared" si="1"/>
        <v>17</v>
      </c>
      <c r="H11" s="1" t="str">
        <f t="shared" si="2"/>
        <v>06</v>
      </c>
      <c r="I11" s="1">
        <f t="shared" si="3"/>
        <v>2016</v>
      </c>
      <c r="J11" s="13">
        <f t="shared" si="4"/>
        <v>42538</v>
      </c>
      <c r="K11" s="14">
        <f t="shared" si="5"/>
        <v>8</v>
      </c>
      <c r="L11" s="16" t="s">
        <v>28</v>
      </c>
      <c r="M11" s="15"/>
      <c r="N11" s="15" t="s">
        <v>15</v>
      </c>
      <c r="O11" s="6">
        <f>SUM(O5:O9)</f>
        <v>0</v>
      </c>
      <c r="P11" s="6">
        <f t="shared" ref="P11:Y11" si="7">SUM(P5:P9)</f>
        <v>0</v>
      </c>
      <c r="Q11" s="6">
        <f t="shared" si="7"/>
        <v>16</v>
      </c>
      <c r="R11" s="6">
        <f t="shared" si="7"/>
        <v>18</v>
      </c>
      <c r="S11" s="6">
        <f t="shared" si="7"/>
        <v>0</v>
      </c>
      <c r="T11" s="6">
        <f t="shared" si="7"/>
        <v>0</v>
      </c>
      <c r="U11" s="6">
        <f t="shared" si="7"/>
        <v>0</v>
      </c>
      <c r="V11" s="6">
        <f t="shared" si="7"/>
        <v>0</v>
      </c>
      <c r="W11" s="6">
        <f t="shared" si="7"/>
        <v>0</v>
      </c>
      <c r="X11" s="6">
        <f t="shared" si="7"/>
        <v>0</v>
      </c>
      <c r="Y11" s="6">
        <f t="shared" si="7"/>
        <v>0</v>
      </c>
      <c r="Z11" s="7">
        <f>SUM(O11:Y11)</f>
        <v>34</v>
      </c>
      <c r="AA11" s="15"/>
    </row>
    <row r="12" spans="1:27" ht="19.5" customHeight="1" x14ac:dyDescent="0.25">
      <c r="A12" s="4">
        <v>8</v>
      </c>
      <c r="B12" s="70" t="s">
        <v>121</v>
      </c>
      <c r="C12" s="8"/>
      <c r="D12" s="9"/>
      <c r="E12" s="10"/>
      <c r="F12" s="1" t="str">
        <f t="shared" si="0"/>
        <v>M</v>
      </c>
      <c r="G12" s="1" t="str">
        <f t="shared" si="1"/>
        <v>03</v>
      </c>
      <c r="H12" s="1" t="str">
        <f t="shared" si="2"/>
        <v>05</v>
      </c>
      <c r="I12" s="1">
        <f t="shared" si="3"/>
        <v>2016</v>
      </c>
      <c r="J12" s="13">
        <f t="shared" si="4"/>
        <v>42493</v>
      </c>
      <c r="K12" s="14">
        <f t="shared" si="5"/>
        <v>8</v>
      </c>
      <c r="L12" s="16" t="s">
        <v>28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9.5" customHeight="1" x14ac:dyDescent="0.25">
      <c r="A13" s="4">
        <v>9</v>
      </c>
      <c r="B13" s="70" t="s">
        <v>122</v>
      </c>
      <c r="C13" s="8"/>
      <c r="D13" s="9"/>
      <c r="E13" s="10"/>
      <c r="F13" s="1" t="str">
        <f t="shared" si="0"/>
        <v>M</v>
      </c>
      <c r="G13" s="1" t="str">
        <f t="shared" si="1"/>
        <v>19</v>
      </c>
      <c r="H13" s="1" t="str">
        <f t="shared" si="2"/>
        <v>03</v>
      </c>
      <c r="I13" s="1">
        <f t="shared" si="3"/>
        <v>2016</v>
      </c>
      <c r="J13" s="13">
        <f t="shared" si="4"/>
        <v>42448</v>
      </c>
      <c r="K13" s="14">
        <f t="shared" si="5"/>
        <v>8</v>
      </c>
      <c r="L13" s="16" t="s">
        <v>28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9.5" customHeight="1" x14ac:dyDescent="0.25">
      <c r="A14" s="4">
        <v>10</v>
      </c>
      <c r="B14" s="70" t="s">
        <v>123</v>
      </c>
      <c r="C14" s="8"/>
      <c r="D14" s="9"/>
      <c r="E14" s="10"/>
      <c r="F14" s="1" t="str">
        <f t="shared" si="0"/>
        <v>M</v>
      </c>
      <c r="G14" s="1" t="str">
        <f t="shared" si="1"/>
        <v>06</v>
      </c>
      <c r="H14" s="1" t="str">
        <f t="shared" si="2"/>
        <v>09</v>
      </c>
      <c r="I14" s="1">
        <f t="shared" si="3"/>
        <v>2016</v>
      </c>
      <c r="J14" s="13">
        <f t="shared" si="4"/>
        <v>42619</v>
      </c>
      <c r="K14" s="14">
        <f t="shared" si="5"/>
        <v>7</v>
      </c>
      <c r="L14" s="16" t="s">
        <v>28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9.5" customHeight="1" x14ac:dyDescent="0.25">
      <c r="A15" s="4">
        <v>11</v>
      </c>
      <c r="B15" s="70" t="s">
        <v>124</v>
      </c>
      <c r="C15" s="8"/>
      <c r="D15" s="9"/>
      <c r="E15" s="10"/>
      <c r="F15" s="1" t="str">
        <f t="shared" si="0"/>
        <v>M</v>
      </c>
      <c r="G15" s="1" t="str">
        <f t="shared" si="1"/>
        <v>21</v>
      </c>
      <c r="H15" s="1" t="str">
        <f t="shared" si="2"/>
        <v>12</v>
      </c>
      <c r="I15" s="1">
        <f t="shared" si="3"/>
        <v>2016</v>
      </c>
      <c r="J15" s="13">
        <f t="shared" si="4"/>
        <v>42725</v>
      </c>
      <c r="K15" s="14">
        <f t="shared" si="5"/>
        <v>7</v>
      </c>
      <c r="L15" s="16" t="s">
        <v>28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9.5" customHeight="1" x14ac:dyDescent="0.25">
      <c r="A16" s="4">
        <v>12</v>
      </c>
      <c r="B16" s="70" t="s">
        <v>125</v>
      </c>
      <c r="C16" s="8"/>
      <c r="D16" s="9"/>
      <c r="E16" s="10"/>
      <c r="F16" s="1" t="str">
        <f t="shared" si="0"/>
        <v>H</v>
      </c>
      <c r="G16" s="1" t="str">
        <f t="shared" si="1"/>
        <v>07</v>
      </c>
      <c r="H16" s="1" t="str">
        <f t="shared" si="2"/>
        <v>07</v>
      </c>
      <c r="I16" s="1">
        <f t="shared" si="3"/>
        <v>2016</v>
      </c>
      <c r="J16" s="13">
        <f t="shared" si="4"/>
        <v>42558</v>
      </c>
      <c r="K16" s="14">
        <f t="shared" si="5"/>
        <v>8</v>
      </c>
      <c r="L16" s="16" t="s">
        <v>28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9.5" customHeight="1" x14ac:dyDescent="0.25">
      <c r="A17" s="4">
        <v>13</v>
      </c>
      <c r="B17" s="70" t="s">
        <v>126</v>
      </c>
      <c r="C17" s="8"/>
      <c r="D17" s="10"/>
      <c r="E17" s="10"/>
      <c r="F17" s="1" t="str">
        <f t="shared" si="0"/>
        <v>H</v>
      </c>
      <c r="G17" s="1" t="str">
        <f t="shared" si="1"/>
        <v>14</v>
      </c>
      <c r="H17" s="1" t="str">
        <f t="shared" si="2"/>
        <v>03</v>
      </c>
      <c r="I17" s="1">
        <f t="shared" si="3"/>
        <v>2016</v>
      </c>
      <c r="J17" s="13">
        <f t="shared" si="4"/>
        <v>42443</v>
      </c>
      <c r="K17" s="14">
        <f t="shared" si="5"/>
        <v>8</v>
      </c>
      <c r="L17" s="16" t="s">
        <v>28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9.5" customHeight="1" x14ac:dyDescent="0.25">
      <c r="A18" s="4">
        <v>14</v>
      </c>
      <c r="B18" s="70" t="s">
        <v>127</v>
      </c>
      <c r="C18" s="8"/>
      <c r="D18" s="9"/>
      <c r="E18" s="10"/>
      <c r="F18" s="1" t="str">
        <f t="shared" si="0"/>
        <v>M</v>
      </c>
      <c r="G18" s="1" t="str">
        <f t="shared" si="1"/>
        <v>09</v>
      </c>
      <c r="H18" s="1" t="str">
        <f t="shared" si="2"/>
        <v>04</v>
      </c>
      <c r="I18" s="1">
        <f t="shared" si="3"/>
        <v>2016</v>
      </c>
      <c r="J18" s="13">
        <f t="shared" si="4"/>
        <v>42469</v>
      </c>
      <c r="K18" s="14">
        <f t="shared" si="5"/>
        <v>8</v>
      </c>
      <c r="L18" s="16" t="s">
        <v>28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9.5" customHeight="1" x14ac:dyDescent="0.25">
      <c r="A19" s="4">
        <v>15</v>
      </c>
      <c r="B19" s="70" t="s">
        <v>128</v>
      </c>
      <c r="C19" s="8"/>
      <c r="D19" s="9"/>
      <c r="E19" s="10"/>
      <c r="F19" s="1" t="str">
        <f t="shared" si="0"/>
        <v>H</v>
      </c>
      <c r="G19" s="1" t="str">
        <f t="shared" si="1"/>
        <v>28</v>
      </c>
      <c r="H19" s="1" t="str">
        <f t="shared" si="2"/>
        <v>06</v>
      </c>
      <c r="I19" s="1">
        <f t="shared" si="3"/>
        <v>2016</v>
      </c>
      <c r="J19" s="13">
        <f t="shared" si="4"/>
        <v>42549</v>
      </c>
      <c r="K19" s="14">
        <f t="shared" si="5"/>
        <v>8</v>
      </c>
      <c r="L19" s="16" t="s">
        <v>28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9.5" customHeight="1" x14ac:dyDescent="0.25">
      <c r="A20" s="4">
        <v>16</v>
      </c>
      <c r="B20" s="70" t="s">
        <v>129</v>
      </c>
      <c r="C20" s="8"/>
      <c r="D20" s="9"/>
      <c r="E20" s="10"/>
      <c r="F20" s="1" t="str">
        <f t="shared" si="0"/>
        <v>H</v>
      </c>
      <c r="G20" s="1" t="str">
        <f t="shared" si="1"/>
        <v>08</v>
      </c>
      <c r="H20" s="1" t="str">
        <f t="shared" si="2"/>
        <v>12</v>
      </c>
      <c r="I20" s="1">
        <f t="shared" si="3"/>
        <v>2016</v>
      </c>
      <c r="J20" s="13">
        <f t="shared" si="4"/>
        <v>42712</v>
      </c>
      <c r="K20" s="14">
        <f t="shared" si="5"/>
        <v>7</v>
      </c>
      <c r="L20" s="16" t="s">
        <v>28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9.5" customHeight="1" x14ac:dyDescent="0.25">
      <c r="A21" s="4">
        <v>17</v>
      </c>
      <c r="B21" s="70" t="s">
        <v>130</v>
      </c>
      <c r="C21" s="8"/>
      <c r="D21" s="9"/>
      <c r="E21" s="10"/>
      <c r="F21" s="1" t="str">
        <f t="shared" si="0"/>
        <v>M</v>
      </c>
      <c r="G21" s="1" t="str">
        <f t="shared" si="1"/>
        <v>02</v>
      </c>
      <c r="H21" s="1" t="str">
        <f t="shared" si="2"/>
        <v>04</v>
      </c>
      <c r="I21" s="1">
        <f t="shared" si="3"/>
        <v>2016</v>
      </c>
      <c r="J21" s="13">
        <f t="shared" si="4"/>
        <v>42462</v>
      </c>
      <c r="K21" s="14">
        <f t="shared" si="5"/>
        <v>8</v>
      </c>
      <c r="L21" s="16" t="s">
        <v>28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9.5" customHeight="1" x14ac:dyDescent="0.25">
      <c r="A22" s="4">
        <v>18</v>
      </c>
      <c r="B22" s="70" t="s">
        <v>131</v>
      </c>
      <c r="C22" s="8"/>
      <c r="D22" s="9"/>
      <c r="E22" s="10"/>
      <c r="F22" s="1" t="str">
        <f t="shared" si="0"/>
        <v>H</v>
      </c>
      <c r="G22" s="1" t="str">
        <f t="shared" si="1"/>
        <v>24</v>
      </c>
      <c r="H22" s="1" t="str">
        <f t="shared" si="2"/>
        <v>04</v>
      </c>
      <c r="I22" s="1">
        <f t="shared" si="3"/>
        <v>2016</v>
      </c>
      <c r="J22" s="13">
        <f t="shared" si="4"/>
        <v>42484</v>
      </c>
      <c r="K22" s="14">
        <f t="shared" si="5"/>
        <v>8</v>
      </c>
      <c r="L22" s="16" t="s">
        <v>28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9.5" customHeight="1" x14ac:dyDescent="0.25">
      <c r="A23" s="4">
        <v>19</v>
      </c>
      <c r="B23" s="70" t="s">
        <v>132</v>
      </c>
      <c r="C23" s="8"/>
      <c r="D23" s="11"/>
      <c r="E23" s="12"/>
      <c r="F23" s="1" t="str">
        <f t="shared" si="0"/>
        <v>H</v>
      </c>
      <c r="G23" s="1" t="str">
        <f t="shared" si="1"/>
        <v>06</v>
      </c>
      <c r="H23" s="1" t="str">
        <f t="shared" si="2"/>
        <v>10</v>
      </c>
      <c r="I23" s="1">
        <f t="shared" si="3"/>
        <v>2016</v>
      </c>
      <c r="J23" s="13">
        <f t="shared" si="4"/>
        <v>42649</v>
      </c>
      <c r="K23" s="14">
        <f t="shared" si="5"/>
        <v>7</v>
      </c>
      <c r="L23" s="16" t="s">
        <v>28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9.5" customHeight="1" x14ac:dyDescent="0.25">
      <c r="A24" s="4">
        <v>20</v>
      </c>
      <c r="B24" s="70" t="s">
        <v>133</v>
      </c>
      <c r="C24" s="8"/>
      <c r="D24" s="9"/>
      <c r="E24" s="10"/>
      <c r="F24" s="1" t="str">
        <f t="shared" si="0"/>
        <v>H</v>
      </c>
      <c r="G24" s="1" t="str">
        <f t="shared" si="1"/>
        <v>14</v>
      </c>
      <c r="H24" s="1" t="str">
        <f t="shared" si="2"/>
        <v>09</v>
      </c>
      <c r="I24" s="1">
        <f t="shared" si="3"/>
        <v>2016</v>
      </c>
      <c r="J24" s="13">
        <f t="shared" si="4"/>
        <v>42627</v>
      </c>
      <c r="K24" s="14">
        <f t="shared" si="5"/>
        <v>7</v>
      </c>
      <c r="L24" s="16" t="s">
        <v>28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9.5" customHeight="1" x14ac:dyDescent="0.25">
      <c r="A25" s="4">
        <v>21</v>
      </c>
      <c r="B25" s="70" t="s">
        <v>134</v>
      </c>
      <c r="C25" s="8"/>
      <c r="D25" s="9"/>
      <c r="E25" s="10"/>
      <c r="F25" s="1" t="str">
        <f t="shared" si="0"/>
        <v>H</v>
      </c>
      <c r="G25" s="1" t="str">
        <f t="shared" si="1"/>
        <v>11</v>
      </c>
      <c r="H25" s="1" t="str">
        <f t="shared" si="2"/>
        <v>11</v>
      </c>
      <c r="I25" s="1">
        <f t="shared" si="3"/>
        <v>2016</v>
      </c>
      <c r="J25" s="13">
        <f t="shared" si="4"/>
        <v>42685</v>
      </c>
      <c r="K25" s="14">
        <f t="shared" si="5"/>
        <v>7</v>
      </c>
      <c r="L25" s="16" t="s">
        <v>28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9.5" customHeight="1" x14ac:dyDescent="0.25">
      <c r="A26" s="4">
        <v>22</v>
      </c>
      <c r="B26" s="70" t="s">
        <v>135</v>
      </c>
      <c r="C26" s="8"/>
      <c r="D26" s="9"/>
      <c r="E26" s="10"/>
      <c r="F26" s="1" t="str">
        <f t="shared" si="0"/>
        <v>H</v>
      </c>
      <c r="G26" s="1" t="str">
        <f t="shared" si="1"/>
        <v>22</v>
      </c>
      <c r="H26" s="1" t="str">
        <f t="shared" si="2"/>
        <v>01</v>
      </c>
      <c r="I26" s="1">
        <f t="shared" si="3"/>
        <v>2016</v>
      </c>
      <c r="J26" s="13">
        <f t="shared" si="4"/>
        <v>42391</v>
      </c>
      <c r="K26" s="14">
        <f t="shared" si="5"/>
        <v>8</v>
      </c>
      <c r="L26" s="16" t="s">
        <v>28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9.5" customHeight="1" x14ac:dyDescent="0.25">
      <c r="A27" s="4">
        <v>23</v>
      </c>
      <c r="B27" s="70" t="s">
        <v>136</v>
      </c>
      <c r="C27" s="8"/>
      <c r="D27" s="9"/>
      <c r="E27" s="10"/>
      <c r="F27" s="1" t="str">
        <f t="shared" si="0"/>
        <v>H</v>
      </c>
      <c r="G27" s="1" t="str">
        <f t="shared" si="1"/>
        <v>01</v>
      </c>
      <c r="H27" s="1" t="str">
        <f t="shared" si="2"/>
        <v>03</v>
      </c>
      <c r="I27" s="1">
        <f t="shared" si="3"/>
        <v>2016</v>
      </c>
      <c r="J27" s="13">
        <f t="shared" si="4"/>
        <v>42430</v>
      </c>
      <c r="K27" s="14">
        <f t="shared" si="5"/>
        <v>8</v>
      </c>
      <c r="L27" s="16" t="s">
        <v>28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9.5" customHeight="1" x14ac:dyDescent="0.25">
      <c r="A28" s="4">
        <v>24</v>
      </c>
      <c r="B28" s="70" t="s">
        <v>137</v>
      </c>
      <c r="C28" s="8"/>
      <c r="D28" s="9"/>
      <c r="E28" s="9"/>
      <c r="F28" s="1" t="str">
        <f t="shared" si="0"/>
        <v>H</v>
      </c>
      <c r="G28" s="1" t="str">
        <f t="shared" si="1"/>
        <v>02</v>
      </c>
      <c r="H28" s="1" t="str">
        <f t="shared" si="2"/>
        <v>11</v>
      </c>
      <c r="I28" s="1">
        <f t="shared" si="3"/>
        <v>2016</v>
      </c>
      <c r="J28" s="13">
        <f t="shared" si="4"/>
        <v>42676</v>
      </c>
      <c r="K28" s="14">
        <f t="shared" si="5"/>
        <v>7</v>
      </c>
      <c r="L28" s="16" t="s">
        <v>28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s="15" customFormat="1" ht="19.5" customHeight="1" x14ac:dyDescent="0.25">
      <c r="A29" s="63">
        <v>25</v>
      </c>
      <c r="B29" s="70" t="s">
        <v>138</v>
      </c>
      <c r="C29" s="65"/>
      <c r="D29" s="68"/>
      <c r="E29" s="68"/>
      <c r="F29" s="5" t="str">
        <f t="shared" si="0"/>
        <v>M</v>
      </c>
      <c r="G29" s="5" t="str">
        <f t="shared" si="1"/>
        <v>09</v>
      </c>
      <c r="H29" s="5" t="str">
        <f t="shared" si="2"/>
        <v>11</v>
      </c>
      <c r="I29" s="5">
        <f t="shared" si="3"/>
        <v>2016</v>
      </c>
      <c r="J29" s="66">
        <f t="shared" si="4"/>
        <v>42683</v>
      </c>
      <c r="K29" s="7">
        <f t="shared" si="5"/>
        <v>7</v>
      </c>
      <c r="L29" s="67" t="s">
        <v>28</v>
      </c>
    </row>
    <row r="30" spans="1:27" s="15" customFormat="1" ht="19.5" customHeight="1" x14ac:dyDescent="0.25">
      <c r="A30" s="63">
        <v>26</v>
      </c>
      <c r="B30" s="70" t="s">
        <v>139</v>
      </c>
      <c r="C30" s="65"/>
      <c r="D30" s="68"/>
      <c r="E30" s="68"/>
      <c r="F30" s="5" t="str">
        <f t="shared" si="0"/>
        <v>H</v>
      </c>
      <c r="G30" s="5" t="str">
        <f t="shared" si="1"/>
        <v>20</v>
      </c>
      <c r="H30" s="5" t="str">
        <f t="shared" si="2"/>
        <v>01</v>
      </c>
      <c r="I30" s="5">
        <f t="shared" si="3"/>
        <v>2016</v>
      </c>
      <c r="J30" s="66">
        <f t="shared" si="4"/>
        <v>42389</v>
      </c>
      <c r="K30" s="7">
        <f t="shared" si="5"/>
        <v>8</v>
      </c>
      <c r="L30" s="67" t="s">
        <v>28</v>
      </c>
    </row>
    <row r="31" spans="1:27" s="15" customFormat="1" ht="19.5" customHeight="1" x14ac:dyDescent="0.25">
      <c r="A31" s="63">
        <v>27</v>
      </c>
      <c r="B31" s="70" t="s">
        <v>140</v>
      </c>
      <c r="C31" s="65"/>
      <c r="D31" s="68"/>
      <c r="E31" s="68"/>
      <c r="F31" s="5" t="str">
        <f t="shared" si="0"/>
        <v>M</v>
      </c>
      <c r="G31" s="5" t="str">
        <f t="shared" si="1"/>
        <v>16</v>
      </c>
      <c r="H31" s="5" t="str">
        <f t="shared" si="2"/>
        <v>10</v>
      </c>
      <c r="I31" s="5">
        <f t="shared" si="3"/>
        <v>2016</v>
      </c>
      <c r="J31" s="66">
        <f t="shared" si="4"/>
        <v>42659</v>
      </c>
      <c r="K31" s="7">
        <f t="shared" si="5"/>
        <v>7</v>
      </c>
      <c r="L31" s="67" t="s">
        <v>28</v>
      </c>
    </row>
    <row r="32" spans="1:27" s="15" customFormat="1" ht="19.5" customHeight="1" x14ac:dyDescent="0.25">
      <c r="A32" s="63">
        <v>28</v>
      </c>
      <c r="B32" s="70" t="s">
        <v>141</v>
      </c>
      <c r="C32" s="65"/>
      <c r="D32" s="68"/>
      <c r="E32" s="68"/>
      <c r="F32" s="5" t="str">
        <f t="shared" si="0"/>
        <v>M</v>
      </c>
      <c r="G32" s="5" t="str">
        <f t="shared" si="1"/>
        <v>18</v>
      </c>
      <c r="H32" s="5" t="str">
        <f t="shared" si="2"/>
        <v>10</v>
      </c>
      <c r="I32" s="5">
        <f t="shared" si="3"/>
        <v>2016</v>
      </c>
      <c r="J32" s="66">
        <f t="shared" si="4"/>
        <v>42661</v>
      </c>
      <c r="K32" s="7">
        <f t="shared" si="5"/>
        <v>7</v>
      </c>
      <c r="L32" s="67" t="s">
        <v>28</v>
      </c>
    </row>
    <row r="33" spans="1:27" s="15" customFormat="1" ht="19.5" customHeight="1" x14ac:dyDescent="0.25">
      <c r="A33" s="63">
        <v>29</v>
      </c>
      <c r="B33" s="70" t="s">
        <v>142</v>
      </c>
      <c r="C33" s="65"/>
      <c r="D33" s="68"/>
      <c r="E33" s="68"/>
      <c r="F33" s="5" t="str">
        <f t="shared" si="0"/>
        <v>M</v>
      </c>
      <c r="G33" s="5" t="str">
        <f t="shared" si="1"/>
        <v>17</v>
      </c>
      <c r="H33" s="5" t="str">
        <f t="shared" si="2"/>
        <v>05</v>
      </c>
      <c r="I33" s="5">
        <f t="shared" si="3"/>
        <v>2016</v>
      </c>
      <c r="J33" s="66">
        <f t="shared" si="4"/>
        <v>42507</v>
      </c>
      <c r="K33" s="7">
        <f t="shared" si="5"/>
        <v>8</v>
      </c>
      <c r="L33" s="67" t="s">
        <v>28</v>
      </c>
    </row>
    <row r="34" spans="1:27" s="15" customFormat="1" ht="19.5" customHeight="1" x14ac:dyDescent="0.25">
      <c r="A34" s="63">
        <v>30</v>
      </c>
      <c r="B34" s="70" t="s">
        <v>143</v>
      </c>
      <c r="C34" s="65"/>
      <c r="D34" s="68"/>
      <c r="E34" s="68"/>
      <c r="F34" s="5" t="str">
        <f t="shared" si="0"/>
        <v>H</v>
      </c>
      <c r="G34" s="5" t="str">
        <f t="shared" si="1"/>
        <v>09</v>
      </c>
      <c r="H34" s="5" t="str">
        <f t="shared" si="2"/>
        <v>09</v>
      </c>
      <c r="I34" s="5">
        <f t="shared" si="3"/>
        <v>2016</v>
      </c>
      <c r="J34" s="66">
        <f t="shared" si="4"/>
        <v>42622</v>
      </c>
      <c r="K34" s="7">
        <f t="shared" si="5"/>
        <v>7</v>
      </c>
      <c r="L34" s="67" t="s">
        <v>28</v>
      </c>
    </row>
    <row r="35" spans="1:27" s="15" customFormat="1" ht="19.5" customHeight="1" x14ac:dyDescent="0.25">
      <c r="A35" s="63">
        <v>31</v>
      </c>
      <c r="B35" s="70" t="s">
        <v>144</v>
      </c>
      <c r="C35" s="65"/>
      <c r="D35" s="68"/>
      <c r="E35" s="68"/>
      <c r="F35" s="5" t="str">
        <f t="shared" si="0"/>
        <v>M</v>
      </c>
      <c r="G35" s="5" t="str">
        <f t="shared" si="1"/>
        <v>26</v>
      </c>
      <c r="H35" s="5" t="str">
        <f t="shared" si="2"/>
        <v>06</v>
      </c>
      <c r="I35" s="5">
        <f t="shared" si="3"/>
        <v>2016</v>
      </c>
      <c r="J35" s="66">
        <f t="shared" si="4"/>
        <v>42547</v>
      </c>
      <c r="K35" s="7">
        <f t="shared" si="5"/>
        <v>8</v>
      </c>
      <c r="L35" s="67" t="s">
        <v>28</v>
      </c>
    </row>
    <row r="36" spans="1:27" s="15" customFormat="1" ht="19.5" customHeight="1" x14ac:dyDescent="0.25">
      <c r="A36" s="63">
        <v>32</v>
      </c>
      <c r="B36" s="70" t="s">
        <v>145</v>
      </c>
      <c r="C36" s="65"/>
      <c r="D36" s="68"/>
      <c r="E36" s="68"/>
      <c r="F36" s="5" t="str">
        <f t="shared" si="0"/>
        <v>H</v>
      </c>
      <c r="G36" s="5" t="str">
        <f t="shared" si="1"/>
        <v>08</v>
      </c>
      <c r="H36" s="5" t="str">
        <f t="shared" si="2"/>
        <v>12</v>
      </c>
      <c r="I36" s="5">
        <f t="shared" si="3"/>
        <v>2016</v>
      </c>
      <c r="J36" s="66">
        <f t="shared" si="4"/>
        <v>42712</v>
      </c>
      <c r="K36" s="7">
        <f t="shared" si="5"/>
        <v>7</v>
      </c>
      <c r="L36" s="67" t="s">
        <v>28</v>
      </c>
    </row>
    <row r="37" spans="1:27" s="15" customFormat="1" ht="19.5" customHeight="1" x14ac:dyDescent="0.25">
      <c r="A37" s="63">
        <v>33</v>
      </c>
      <c r="B37" s="70" t="s">
        <v>146</v>
      </c>
      <c r="C37" s="65"/>
      <c r="D37" s="68"/>
      <c r="E37" s="68"/>
      <c r="F37" s="5" t="str">
        <f t="shared" si="0"/>
        <v>H</v>
      </c>
      <c r="G37" s="5" t="str">
        <f t="shared" si="1"/>
        <v>04</v>
      </c>
      <c r="H37" s="5" t="str">
        <f t="shared" si="2"/>
        <v>09</v>
      </c>
      <c r="I37" s="5">
        <f t="shared" si="3"/>
        <v>2016</v>
      </c>
      <c r="J37" s="66">
        <f t="shared" si="4"/>
        <v>42617</v>
      </c>
      <c r="K37" s="7">
        <f t="shared" si="5"/>
        <v>7</v>
      </c>
      <c r="L37" s="67" t="s">
        <v>28</v>
      </c>
    </row>
    <row r="38" spans="1:27" s="15" customFormat="1" ht="19.5" customHeight="1" x14ac:dyDescent="0.25">
      <c r="A38" s="63">
        <v>34</v>
      </c>
      <c r="B38" s="70" t="s">
        <v>147</v>
      </c>
      <c r="C38" s="65"/>
      <c r="D38" s="68"/>
      <c r="E38" s="68"/>
      <c r="F38" s="5" t="str">
        <f t="shared" si="0"/>
        <v>H</v>
      </c>
      <c r="G38" s="5" t="str">
        <f t="shared" si="1"/>
        <v>17</v>
      </c>
      <c r="H38" s="5" t="str">
        <f t="shared" si="2"/>
        <v>10</v>
      </c>
      <c r="I38" s="5">
        <f t="shared" si="3"/>
        <v>2016</v>
      </c>
      <c r="J38" s="66">
        <f t="shared" si="4"/>
        <v>42660</v>
      </c>
      <c r="K38" s="7">
        <f t="shared" si="5"/>
        <v>7</v>
      </c>
      <c r="L38" s="67" t="s">
        <v>28</v>
      </c>
    </row>
    <row r="39" spans="1:27" ht="19.5" customHeight="1" x14ac:dyDescent="0.25">
      <c r="A39" s="4">
        <v>35</v>
      </c>
      <c r="B39" s="70"/>
      <c r="C39" s="8"/>
      <c r="D39" s="9"/>
      <c r="E39" s="9"/>
      <c r="F39" s="1" t="str">
        <f t="shared" si="0"/>
        <v/>
      </c>
      <c r="G39" s="1" t="str">
        <f t="shared" si="1"/>
        <v/>
      </c>
      <c r="H39" s="1" t="str">
        <f t="shared" si="2"/>
        <v/>
      </c>
      <c r="I39" s="1" t="e">
        <f t="shared" si="3"/>
        <v>#VALUE!</v>
      </c>
      <c r="J39" s="13" t="e">
        <f t="shared" si="4"/>
        <v>#VALUE!</v>
      </c>
      <c r="K39" s="14" t="e">
        <f t="shared" si="5"/>
        <v>#VALUE!</v>
      </c>
      <c r="L39" s="16" t="s">
        <v>28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5" customHeight="1" x14ac:dyDescent="0.25">
      <c r="A40" s="4">
        <v>36</v>
      </c>
      <c r="B40" s="70"/>
      <c r="C40" s="8"/>
      <c r="D40" s="1"/>
      <c r="E40" s="1"/>
      <c r="F40" s="1" t="str">
        <f>MID(B40,11,1)</f>
        <v/>
      </c>
      <c r="G40" s="1" t="str">
        <f t="shared" ref="G40" si="8">MID(B40,9,2)</f>
        <v/>
      </c>
      <c r="H40" s="1" t="str">
        <f t="shared" ref="H40" si="9">MID(B40,7,2)</f>
        <v/>
      </c>
      <c r="I40" s="1" t="e">
        <f t="shared" ref="I40" si="10">MID(B40,5,2)+2000</f>
        <v>#VALUE!</v>
      </c>
      <c r="J40" s="13" t="e">
        <f t="shared" si="4"/>
        <v>#VALUE!</v>
      </c>
      <c r="K40" s="14" t="e">
        <f t="shared" si="5"/>
        <v>#VALUE!</v>
      </c>
      <c r="L40" s="16" t="s">
        <v>28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x14ac:dyDescent="0.25">
      <c r="A41" s="15"/>
      <c r="B41" s="15"/>
      <c r="C41" s="15"/>
      <c r="D41" s="15"/>
      <c r="E41" s="15"/>
      <c r="F41" s="21"/>
      <c r="G41" s="20"/>
      <c r="H41" s="20"/>
      <c r="I41" s="20"/>
      <c r="J41" s="55" t="s">
        <v>6</v>
      </c>
      <c r="K41" s="20">
        <f>COUNTIF(F5:F40, "M")</f>
        <v>13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5.75" customHeight="1" x14ac:dyDescent="0.25">
      <c r="A42" s="15"/>
      <c r="B42" s="15"/>
      <c r="C42" s="15"/>
      <c r="D42" s="15"/>
      <c r="E42" s="15"/>
      <c r="F42" s="19"/>
      <c r="G42" s="20"/>
      <c r="H42" s="20"/>
      <c r="I42" s="20"/>
      <c r="J42" s="55" t="s">
        <v>5</v>
      </c>
      <c r="K42" s="20">
        <f>COUNTIF(F5:F40,"H")</f>
        <v>21</v>
      </c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5.75" x14ac:dyDescent="0.25">
      <c r="A43" s="15"/>
      <c r="B43" s="54"/>
      <c r="C43" s="15"/>
      <c r="D43" s="15"/>
      <c r="E43" s="15"/>
      <c r="F43" s="19"/>
      <c r="G43" s="20"/>
      <c r="H43" s="20"/>
      <c r="I43" s="20"/>
      <c r="J43" s="55" t="s">
        <v>12</v>
      </c>
      <c r="K43" s="20">
        <f>SUM(K41:K42)</f>
        <v>34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25">
      <c r="A44" s="15"/>
      <c r="B44" s="15"/>
      <c r="C44" s="15"/>
      <c r="D44" s="15"/>
      <c r="E44" s="15"/>
      <c r="F44" s="19"/>
      <c r="G44" s="20"/>
      <c r="H44" s="20"/>
      <c r="I44" s="20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5">
      <c r="A45" s="15"/>
      <c r="B45" s="15"/>
      <c r="C45" s="15"/>
      <c r="D45" s="15"/>
      <c r="E45" s="15"/>
      <c r="F45" s="19"/>
      <c r="G45" s="20"/>
      <c r="H45" s="20"/>
      <c r="I45" s="20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5.75" customHeight="1" x14ac:dyDescent="0.25">
      <c r="A46" s="15"/>
      <c r="B46" s="15"/>
      <c r="D46" s="15"/>
      <c r="E46" s="15"/>
      <c r="F46" s="19"/>
      <c r="G46" s="20"/>
      <c r="H46" s="20"/>
      <c r="I46" s="20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</sheetData>
  <autoFilter ref="A4:K43" xr:uid="{00000000-0009-0000-0000-000000000000}"/>
  <sortState xmlns:xlrd2="http://schemas.microsoft.com/office/spreadsheetml/2017/richdata2" ref="C7:C42">
    <sortCondition ref="C7"/>
  </sortState>
  <mergeCells count="2">
    <mergeCell ref="M5:M6"/>
    <mergeCell ref="M8:M9"/>
  </mergeCells>
  <conditionalFormatting sqref="F1:F1048576">
    <cfRule type="cellIs" dxfId="13" priority="2" operator="equal">
      <formula>"H"</formula>
    </cfRule>
    <cfRule type="cellIs" dxfId="12" priority="3" operator="equal">
      <formula>"M"</formula>
    </cfRule>
  </conditionalFormatting>
  <conditionalFormatting sqref="K5:K38">
    <cfRule type="colorScale" priority="1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7559055118110237" right="0.24" top="0.31496062992125984" bottom="0.19685039370078741" header="0.31496062992125984" footer="0.19685039370078741"/>
  <pageSetup scale="56" orientation="landscape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21D1-2203-4949-A5EF-AECCB2190ABF}">
  <sheetPr>
    <pageSetUpPr fitToPage="1"/>
  </sheetPr>
  <dimension ref="A1:AA62"/>
  <sheetViews>
    <sheetView showGridLines="0" view="pageBreakPreview" topLeftCell="C1" zoomScaleNormal="10" zoomScaleSheetLayoutView="100" zoomScalePageLayoutView="25" workbookViewId="0">
      <selection activeCell="J4" sqref="J4"/>
    </sheetView>
  </sheetViews>
  <sheetFormatPr baseColWidth="10" defaultColWidth="11.42578125" defaultRowHeight="15" x14ac:dyDescent="0.25"/>
  <cols>
    <col min="1" max="1" width="3" customWidth="1"/>
    <col min="2" max="2" width="21.5703125" customWidth="1"/>
    <col min="3" max="3" width="46" customWidth="1"/>
    <col min="4" max="4" width="11.42578125" hidden="1" customWidth="1"/>
    <col min="5" max="5" width="0.140625" hidden="1" customWidth="1"/>
    <col min="6" max="6" width="6.85546875" customWidth="1"/>
    <col min="7" max="9" width="5.7109375" customWidth="1"/>
    <col min="10" max="10" width="11.85546875" bestFit="1" customWidth="1"/>
    <col min="11" max="11" width="9.28515625" customWidth="1"/>
    <col min="14" max="14" width="12.7109375" customWidth="1"/>
    <col min="15" max="26" width="6.5703125" customWidth="1"/>
  </cols>
  <sheetData>
    <row r="1" spans="1:27" ht="16.5" customHeight="1" x14ac:dyDescent="0.25">
      <c r="A1" s="50"/>
      <c r="B1" s="15"/>
      <c r="C1" s="21"/>
      <c r="D1" s="56"/>
      <c r="E1" s="56"/>
      <c r="F1" s="57" t="s">
        <v>282</v>
      </c>
      <c r="G1" s="58"/>
      <c r="H1" s="21"/>
      <c r="I1" s="21"/>
      <c r="J1" s="21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" customHeight="1" x14ac:dyDescent="0.25">
      <c r="A2" s="50"/>
      <c r="B2" s="15"/>
      <c r="C2" s="21"/>
      <c r="D2" s="56"/>
      <c r="E2" s="56"/>
      <c r="F2" s="57" t="s">
        <v>280</v>
      </c>
      <c r="G2" s="58"/>
      <c r="H2" s="21"/>
      <c r="I2" s="21"/>
      <c r="J2" s="21"/>
      <c r="K2" s="15"/>
      <c r="L2" s="15"/>
      <c r="M2" s="15"/>
      <c r="N2" s="15"/>
      <c r="O2" s="15"/>
      <c r="P2" s="15"/>
      <c r="Q2" s="21" t="s">
        <v>35</v>
      </c>
      <c r="R2" s="15"/>
      <c r="S2" s="15"/>
      <c r="T2" s="21" t="s">
        <v>37</v>
      </c>
      <c r="U2" s="15"/>
      <c r="V2" s="15"/>
      <c r="W2" s="15"/>
      <c r="X2" s="15"/>
      <c r="Y2" s="15"/>
      <c r="Z2" s="15"/>
      <c r="AA2" s="15"/>
    </row>
    <row r="3" spans="1:27" ht="14.25" customHeight="1" x14ac:dyDescent="0.3">
      <c r="A3" s="51"/>
      <c r="B3" s="52"/>
      <c r="C3" s="23" t="s">
        <v>31</v>
      </c>
      <c r="D3" s="23"/>
      <c r="E3" s="23"/>
      <c r="F3" s="53"/>
      <c r="G3" s="53"/>
      <c r="H3" s="15"/>
      <c r="I3" s="15" t="s">
        <v>30</v>
      </c>
      <c r="J3" s="59">
        <v>45536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" customHeight="1" x14ac:dyDescent="0.25">
      <c r="A4" s="3" t="s">
        <v>0</v>
      </c>
      <c r="B4" s="5" t="s">
        <v>3</v>
      </c>
      <c r="C4" s="7" t="s">
        <v>1</v>
      </c>
      <c r="D4" s="7"/>
      <c r="E4" s="7"/>
      <c r="F4" s="6" t="s">
        <v>4</v>
      </c>
      <c r="G4" s="6" t="s">
        <v>7</v>
      </c>
      <c r="H4" s="6" t="s">
        <v>8</v>
      </c>
      <c r="I4" s="6" t="s">
        <v>9</v>
      </c>
      <c r="J4" s="7" t="s">
        <v>11</v>
      </c>
      <c r="K4" s="6" t="s">
        <v>10</v>
      </c>
      <c r="L4" s="6" t="s">
        <v>27</v>
      </c>
      <c r="M4" s="15"/>
      <c r="N4" s="15"/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7" t="s">
        <v>23</v>
      </c>
      <c r="W4" s="17" t="s">
        <v>24</v>
      </c>
      <c r="X4" s="17" t="s">
        <v>25</v>
      </c>
      <c r="Y4" s="17" t="s">
        <v>26</v>
      </c>
      <c r="Z4" s="18" t="s">
        <v>12</v>
      </c>
      <c r="AA4" s="15"/>
    </row>
    <row r="5" spans="1:27" ht="19.5" customHeight="1" x14ac:dyDescent="0.25">
      <c r="A5" s="4">
        <v>1</v>
      </c>
      <c r="B5" s="70" t="s">
        <v>148</v>
      </c>
      <c r="C5" s="8"/>
      <c r="D5" s="9" t="s">
        <v>59</v>
      </c>
      <c r="E5" s="10" t="s">
        <v>88</v>
      </c>
      <c r="F5" s="1" t="str">
        <f>MID(B5,11,1)</f>
        <v>H</v>
      </c>
      <c r="G5" s="1" t="str">
        <f>MID(B5,9,2)</f>
        <v>19</v>
      </c>
      <c r="H5" s="1" t="str">
        <f>MID(B5,7,2)</f>
        <v>04</v>
      </c>
      <c r="I5" s="1">
        <f>MID(B5,5,2)+2000</f>
        <v>2015</v>
      </c>
      <c r="J5" s="13">
        <f>DATE(I5,H5,G5)</f>
        <v>42113</v>
      </c>
      <c r="K5" s="14">
        <f>DATEDIF(J5,$J$3,"Y")</f>
        <v>9</v>
      </c>
      <c r="L5" s="16" t="s">
        <v>28</v>
      </c>
      <c r="M5" s="73" t="s">
        <v>5</v>
      </c>
      <c r="N5" s="15" t="s">
        <v>13</v>
      </c>
      <c r="O5" s="7">
        <f>COUNTIFS($F$5:$F$43,"H",$K$5:$K$43,5,$L$5:$L$43,"NO")</f>
        <v>0</v>
      </c>
      <c r="P5" s="7">
        <f>COUNTIFS($F$5:$F$43,"H",$K$5:$K$43,6,$L$5:$L$43,"NO")</f>
        <v>0</v>
      </c>
      <c r="Q5" s="7">
        <f>COUNTIFS($F$5:$F$43,"H",$K$5:$K$43,7,$L$5:$L$43,"NO")</f>
        <v>0</v>
      </c>
      <c r="R5" s="7">
        <f>COUNTIFS($F$5:$F$43,"H",$K$5:$K$43,8,$L$5:$L$43,"NO")</f>
        <v>6</v>
      </c>
      <c r="S5" s="7">
        <f>COUNTIFS($F$5:$F$43,"H",$K$5:$K$43,9,$L$5:$L$43,"NO")</f>
        <v>8</v>
      </c>
      <c r="T5" s="7">
        <f>COUNTIFS($F$5:$F$43,"H",$K$5:$K$43,10,$L$5:$L$43,"NO")</f>
        <v>0</v>
      </c>
      <c r="U5" s="7">
        <f>COUNTIFS($F$5:$F$43,"H",$K$5:$K$43,11,$L$5:$L$43,"NO")</f>
        <v>0</v>
      </c>
      <c r="V5" s="7">
        <f>COUNTIFS($F$5:$F$43,"H",$K$5:$K$43,12,$L$5:$L$43,"NO")</f>
        <v>0</v>
      </c>
      <c r="W5" s="7">
        <f>COUNTIFS($F$5:$F$43,"H",$K$5:$K$43,13,$L$5:$L$43,"NO")</f>
        <v>0</v>
      </c>
      <c r="X5" s="7">
        <f>COUNTIFS($F$5:$F$43,"H",$K$5:$K$43,14,$L$5:$L$43,"NO")</f>
        <v>0</v>
      </c>
      <c r="Y5" s="7">
        <f>COUNTIFS($F$5:$F$43,"H",$K$5:$K$43,15,$L$5:$L$43,"NO")</f>
        <v>0</v>
      </c>
      <c r="Z5" s="7">
        <f>SUM(O5:Y5)</f>
        <v>14</v>
      </c>
      <c r="AA5" s="15"/>
    </row>
    <row r="6" spans="1:27" ht="19.5" customHeight="1" x14ac:dyDescent="0.25">
      <c r="A6" s="4">
        <v>2</v>
      </c>
      <c r="B6" s="70" t="s">
        <v>149</v>
      </c>
      <c r="C6" s="8"/>
      <c r="D6" s="9" t="s">
        <v>60</v>
      </c>
      <c r="E6" s="10" t="s">
        <v>89</v>
      </c>
      <c r="F6" s="1" t="str">
        <f t="shared" ref="F6:F42" si="0">MID(B6,11,1)</f>
        <v>M</v>
      </c>
      <c r="G6" s="1" t="str">
        <f t="shared" ref="G6:G43" si="1">MID(B6,9,2)</f>
        <v>25</v>
      </c>
      <c r="H6" s="1" t="str">
        <f t="shared" ref="H6:H43" si="2">MID(B6,7,2)</f>
        <v>11</v>
      </c>
      <c r="I6" s="1">
        <f t="shared" ref="I6:I43" si="3">MID(B6,5,2)+2000</f>
        <v>2015</v>
      </c>
      <c r="J6" s="13">
        <f t="shared" ref="J6:J43" si="4">DATE(I6,H6,G6)</f>
        <v>42333</v>
      </c>
      <c r="K6" s="14">
        <f>DATEDIF(J6,$J$3,"Y")</f>
        <v>8</v>
      </c>
      <c r="L6" s="16" t="s">
        <v>28</v>
      </c>
      <c r="M6" s="73"/>
      <c r="N6" s="15" t="s">
        <v>14</v>
      </c>
      <c r="O6" s="7">
        <f>COUNTIFS($F$5:$F$43,"H",$K$5:$K$43,5,$L$5:$L$43,"SI")</f>
        <v>0</v>
      </c>
      <c r="P6" s="7">
        <f>COUNTIFS($F$5:$F$43,"H",$K$5:$K$43,6,$L$5:$L$43,"SI")</f>
        <v>0</v>
      </c>
      <c r="Q6" s="7">
        <f>COUNTIFS($F$5:$F$43,"H",$K$5:$K$43,7,$L$5:$L$43,"SI")</f>
        <v>0</v>
      </c>
      <c r="R6" s="7">
        <f>COUNTIFS($F$5:$F$43,"H",$K$5:$K$43,8,$L$5:$L$43,"SI")</f>
        <v>0</v>
      </c>
      <c r="S6" s="7">
        <f>COUNTIFS($F$5:$F$43,"H",$K$5:$K$43,9,$L$5:$L$43,"SI")</f>
        <v>0</v>
      </c>
      <c r="T6" s="7">
        <f>COUNTIFS($F$5:$F$43,"H",$K$5:$K$43,10,$L$5:$L$43,"SI")</f>
        <v>0</v>
      </c>
      <c r="U6" s="7">
        <f>COUNTIFS($F$5:$F$43,"H",$K$5:$K$43,11,$L$5:$L$43,"SI")</f>
        <v>0</v>
      </c>
      <c r="V6" s="7">
        <f>COUNTIFS($F$5:$F$43,"H",$K$5:$K$43,12,$L$5:$L$43,"SI")</f>
        <v>0</v>
      </c>
      <c r="W6" s="7">
        <f>COUNTIFS($F$5:$F$43,"H",$K$5:$K$43,13,$L$5:$L$43,"SI")</f>
        <v>0</v>
      </c>
      <c r="X6" s="7">
        <f>COUNTIFS($F$5:$F$43,"H",$K$5:$K$43,14,$L$5:$L$43,"SI")</f>
        <v>0</v>
      </c>
      <c r="Y6" s="7">
        <f>COUNTIFS($F$5:$F$43,"H",$K$5:$K$43,15,$L$5:$L$43,"SI")</f>
        <v>0</v>
      </c>
      <c r="Z6" s="7">
        <f>SUM(O6:Y6)</f>
        <v>0</v>
      </c>
      <c r="AA6" s="15"/>
    </row>
    <row r="7" spans="1:27" ht="19.5" customHeight="1" x14ac:dyDescent="0.25">
      <c r="A7" s="4">
        <v>3</v>
      </c>
      <c r="B7" s="70" t="s">
        <v>150</v>
      </c>
      <c r="C7" s="8"/>
      <c r="D7" s="9" t="s">
        <v>61</v>
      </c>
      <c r="E7" s="10" t="s">
        <v>90</v>
      </c>
      <c r="F7" s="1" t="str">
        <f t="shared" si="0"/>
        <v>M</v>
      </c>
      <c r="G7" s="1" t="str">
        <f t="shared" si="1"/>
        <v>19</v>
      </c>
      <c r="H7" s="1" t="str">
        <f t="shared" si="2"/>
        <v>07</v>
      </c>
      <c r="I7" s="1">
        <f t="shared" si="3"/>
        <v>2015</v>
      </c>
      <c r="J7" s="13">
        <f t="shared" si="4"/>
        <v>42204</v>
      </c>
      <c r="K7" s="14">
        <f t="shared" ref="K7:K43" si="5">DATEDIF(J7,$J$3,"Y")</f>
        <v>9</v>
      </c>
      <c r="L7" s="16" t="s">
        <v>28</v>
      </c>
      <c r="M7" s="15"/>
      <c r="N7" s="15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5"/>
    </row>
    <row r="8" spans="1:27" ht="19.5" customHeight="1" x14ac:dyDescent="0.25">
      <c r="A8" s="4">
        <v>4</v>
      </c>
      <c r="B8" s="70" t="s">
        <v>151</v>
      </c>
      <c r="C8" s="8"/>
      <c r="D8" s="8" t="s">
        <v>62</v>
      </c>
      <c r="E8" s="8" t="s">
        <v>91</v>
      </c>
      <c r="F8" s="1" t="str">
        <f t="shared" si="0"/>
        <v>H</v>
      </c>
      <c r="G8" s="1" t="str">
        <f t="shared" si="1"/>
        <v>25</v>
      </c>
      <c r="H8" s="1" t="str">
        <f t="shared" si="2"/>
        <v>09</v>
      </c>
      <c r="I8" s="1">
        <f t="shared" si="3"/>
        <v>2015</v>
      </c>
      <c r="J8" s="13">
        <f t="shared" si="4"/>
        <v>42272</v>
      </c>
      <c r="K8" s="14">
        <f t="shared" si="5"/>
        <v>8</v>
      </c>
      <c r="L8" s="16" t="s">
        <v>28</v>
      </c>
      <c r="M8" s="74" t="s">
        <v>6</v>
      </c>
      <c r="N8" s="15" t="s">
        <v>13</v>
      </c>
      <c r="O8" s="7">
        <f>COUNTIFS($F$5:$F$43,"M",$K$5:$K$43,5,$L$5:$L$43,"NO")</f>
        <v>0</v>
      </c>
      <c r="P8" s="7">
        <f>COUNTIFS($F$5:$F$43,"M",$K$5:$K$43,6,$L$5:$L$43,"NO")</f>
        <v>0</v>
      </c>
      <c r="Q8" s="7">
        <f>COUNTIFS($F$5:$F$43,"M",$K$5:$K$43,7,$L$5:$L$43,"NO")</f>
        <v>0</v>
      </c>
      <c r="R8" s="7">
        <f>COUNTIFS($F$5:$F$43,"M",$K$5:$K$43,8,$L$5:$L$43,"NO")</f>
        <v>5</v>
      </c>
      <c r="S8" s="7">
        <f>COUNTIFS($F$5:$F$43,"M",$K$5:$K$43,9,$L$5:$L$43,"NO")</f>
        <v>6</v>
      </c>
      <c r="T8" s="7">
        <f>COUNTIFS($F$5:$F$43,"M",$K$5:$K$43,10,$L$5:$L$43,"NO")</f>
        <v>0</v>
      </c>
      <c r="U8" s="7">
        <f>COUNTIFS($F$5:$F$43,"M",$K$5:$K$43,11,$L$5:$L$43,"NO")</f>
        <v>0</v>
      </c>
      <c r="V8" s="7">
        <f>COUNTIFS($F$5:$F$43,"M",$K$5:$K$43,12,$L$5:$L$43,"NO")</f>
        <v>0</v>
      </c>
      <c r="W8" s="7">
        <f>COUNTIFS($F$5:$F$43,"M",$K$5:$K$43,13,$L$5:$L$43,"NO")</f>
        <v>0</v>
      </c>
      <c r="X8" s="7">
        <f>COUNTIFS($F$5:$F$43,"M",$K$5:$K$43,14,$L$5:$L$43,"NO")</f>
        <v>0</v>
      </c>
      <c r="Y8" s="7">
        <f>COUNTIFS($F$5:$F$43,"M",$K$5:$K$43,15,$L$5:$L$43,"NO")</f>
        <v>0</v>
      </c>
      <c r="Z8" s="7">
        <f t="shared" ref="Z8:Z9" si="6">SUM(O8:Y8)</f>
        <v>11</v>
      </c>
      <c r="AA8" s="15"/>
    </row>
    <row r="9" spans="1:27" ht="19.5" customHeight="1" x14ac:dyDescent="0.25">
      <c r="A9" s="4">
        <v>5</v>
      </c>
      <c r="B9" s="70" t="s">
        <v>152</v>
      </c>
      <c r="C9" s="8"/>
      <c r="D9" s="9" t="s">
        <v>63</v>
      </c>
      <c r="E9" s="10" t="s">
        <v>92</v>
      </c>
      <c r="F9" s="1" t="str">
        <f t="shared" si="0"/>
        <v>H</v>
      </c>
      <c r="G9" s="1" t="str">
        <f t="shared" si="1"/>
        <v>11</v>
      </c>
      <c r="H9" s="1" t="str">
        <f t="shared" si="2"/>
        <v>09</v>
      </c>
      <c r="I9" s="1">
        <f t="shared" si="3"/>
        <v>2015</v>
      </c>
      <c r="J9" s="13">
        <f t="shared" si="4"/>
        <v>42258</v>
      </c>
      <c r="K9" s="14">
        <f t="shared" si="5"/>
        <v>8</v>
      </c>
      <c r="L9" s="16" t="s">
        <v>28</v>
      </c>
      <c r="M9" s="74"/>
      <c r="N9" s="15" t="s">
        <v>14</v>
      </c>
      <c r="O9" s="7">
        <f>COUNTIFS($F$5:$F$43,"M",$K$5:$K$43,5,$L$5:$L$43,"SI")</f>
        <v>0</v>
      </c>
      <c r="P9" s="7">
        <f>COUNTIFS($F$5:$F$43,"M",$K$5:$K$43,6,$L$5:$L$43,"SI")</f>
        <v>0</v>
      </c>
      <c r="Q9" s="7">
        <f>COUNTIFS($F$5:$F$43,"M",$K$5:$K$43,7,$L$5:$L$43,"SI")</f>
        <v>0</v>
      </c>
      <c r="R9" s="7">
        <f>COUNTIFS($F$5:$F$43,"M",$K$5:$K$43,8,$L$5:$L$43,"SI")</f>
        <v>0</v>
      </c>
      <c r="S9" s="7">
        <f>COUNTIFS($F$5:$F$43,"M",$K$5:$K$43,9,$L$5:$L$43,"SI")</f>
        <v>0</v>
      </c>
      <c r="T9" s="7">
        <f>COUNTIFS($F$5:$F$43,"M",$K$5:$K$43,10,$L$5:$L$43,"SI")</f>
        <v>0</v>
      </c>
      <c r="U9" s="7">
        <f>COUNTIFS($F$5:$F$43,"M",$K$5:$K$43,11,$L$5:$L$43,"SI")</f>
        <v>0</v>
      </c>
      <c r="V9" s="7">
        <f>COUNTIFS($F$5:$F$43,"M",$K$5:$K$43,12,$L$5:$L$43,"SI")</f>
        <v>0</v>
      </c>
      <c r="W9" s="7">
        <f>COUNTIFS($F$5:$F$43,"M",$K$5:$K$43,13,$L$5:$L$43,"SI")</f>
        <v>0</v>
      </c>
      <c r="X9" s="7">
        <f>COUNTIFS($F$5:$F$43,"M",$K$5:$K$43,14,$L$5:$L$43,"SI")</f>
        <v>0</v>
      </c>
      <c r="Y9" s="7">
        <f>COUNTIFS($F$5:$F$43,"M",$K$5:$K$43,15,$L$5:$L$43,"SI")</f>
        <v>0</v>
      </c>
      <c r="Z9" s="7">
        <f t="shared" si="6"/>
        <v>0</v>
      </c>
      <c r="AA9" s="15"/>
    </row>
    <row r="10" spans="1:27" ht="19.5" customHeight="1" x14ac:dyDescent="0.25">
      <c r="A10" s="4">
        <v>6</v>
      </c>
      <c r="B10" s="70" t="s">
        <v>153</v>
      </c>
      <c r="C10" s="8"/>
      <c r="D10" s="9" t="s">
        <v>64</v>
      </c>
      <c r="E10" s="10" t="s">
        <v>93</v>
      </c>
      <c r="F10" s="1" t="str">
        <f t="shared" si="0"/>
        <v>M</v>
      </c>
      <c r="G10" s="1" t="str">
        <f t="shared" si="1"/>
        <v>27</v>
      </c>
      <c r="H10" s="1" t="str">
        <f t="shared" si="2"/>
        <v>01</v>
      </c>
      <c r="I10" s="1">
        <f t="shared" si="3"/>
        <v>2015</v>
      </c>
      <c r="J10" s="13">
        <f t="shared" si="4"/>
        <v>42031</v>
      </c>
      <c r="K10" s="14">
        <f t="shared" si="5"/>
        <v>9</v>
      </c>
      <c r="L10" s="16" t="s">
        <v>28</v>
      </c>
      <c r="M10" s="15"/>
      <c r="N10" s="15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5"/>
    </row>
    <row r="11" spans="1:27" ht="19.5" customHeight="1" x14ac:dyDescent="0.25">
      <c r="A11" s="4">
        <v>7</v>
      </c>
      <c r="B11" s="70" t="s">
        <v>154</v>
      </c>
      <c r="C11" s="8"/>
      <c r="D11" s="9" t="s">
        <v>65</v>
      </c>
      <c r="E11" s="10" t="s">
        <v>94</v>
      </c>
      <c r="F11" s="1" t="str">
        <f t="shared" si="0"/>
        <v>H</v>
      </c>
      <c r="G11" s="1" t="str">
        <f t="shared" si="1"/>
        <v>27</v>
      </c>
      <c r="H11" s="1" t="str">
        <f t="shared" si="2"/>
        <v>02</v>
      </c>
      <c r="I11" s="1">
        <f t="shared" si="3"/>
        <v>2015</v>
      </c>
      <c r="J11" s="13">
        <f t="shared" si="4"/>
        <v>42062</v>
      </c>
      <c r="K11" s="14">
        <f t="shared" si="5"/>
        <v>9</v>
      </c>
      <c r="L11" s="16" t="s">
        <v>28</v>
      </c>
      <c r="M11" s="15"/>
      <c r="N11" s="15" t="s">
        <v>15</v>
      </c>
      <c r="O11" s="6">
        <f>SUM(O5:O9)</f>
        <v>0</v>
      </c>
      <c r="P11" s="6">
        <f t="shared" ref="P11:Y11" si="7">SUM(P5:P9)</f>
        <v>0</v>
      </c>
      <c r="Q11" s="6">
        <f t="shared" si="7"/>
        <v>0</v>
      </c>
      <c r="R11" s="6">
        <f t="shared" si="7"/>
        <v>11</v>
      </c>
      <c r="S11" s="6">
        <f t="shared" si="7"/>
        <v>14</v>
      </c>
      <c r="T11" s="6">
        <f t="shared" si="7"/>
        <v>0</v>
      </c>
      <c r="U11" s="6">
        <f t="shared" si="7"/>
        <v>0</v>
      </c>
      <c r="V11" s="6">
        <f t="shared" si="7"/>
        <v>0</v>
      </c>
      <c r="W11" s="6">
        <f t="shared" si="7"/>
        <v>0</v>
      </c>
      <c r="X11" s="6">
        <f t="shared" si="7"/>
        <v>0</v>
      </c>
      <c r="Y11" s="6">
        <f t="shared" si="7"/>
        <v>0</v>
      </c>
      <c r="Z11" s="7">
        <f>SUM(O11:Y11)</f>
        <v>25</v>
      </c>
      <c r="AA11" s="15"/>
    </row>
    <row r="12" spans="1:27" ht="19.5" customHeight="1" x14ac:dyDescent="0.25">
      <c r="A12" s="4">
        <v>8</v>
      </c>
      <c r="B12" s="70" t="s">
        <v>155</v>
      </c>
      <c r="C12" s="8"/>
      <c r="D12" s="9" t="s">
        <v>66</v>
      </c>
      <c r="E12" s="10" t="s">
        <v>95</v>
      </c>
      <c r="F12" s="1" t="str">
        <f t="shared" si="0"/>
        <v>H</v>
      </c>
      <c r="G12" s="1" t="str">
        <f t="shared" si="1"/>
        <v>18</v>
      </c>
      <c r="H12" s="1" t="str">
        <f t="shared" si="2"/>
        <v>12</v>
      </c>
      <c r="I12" s="1">
        <f t="shared" si="3"/>
        <v>2015</v>
      </c>
      <c r="J12" s="13">
        <f t="shared" si="4"/>
        <v>42356</v>
      </c>
      <c r="K12" s="14">
        <f t="shared" si="5"/>
        <v>8</v>
      </c>
      <c r="L12" s="16" t="s">
        <v>28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9.5" customHeight="1" x14ac:dyDescent="0.25">
      <c r="A13" s="4">
        <v>9</v>
      </c>
      <c r="B13" s="70" t="s">
        <v>156</v>
      </c>
      <c r="C13" s="8"/>
      <c r="D13" s="9" t="s">
        <v>67</v>
      </c>
      <c r="E13" s="10" t="s">
        <v>96</v>
      </c>
      <c r="F13" s="1" t="str">
        <f t="shared" si="0"/>
        <v>M</v>
      </c>
      <c r="G13" s="1" t="str">
        <f t="shared" si="1"/>
        <v>08</v>
      </c>
      <c r="H13" s="1" t="str">
        <f t="shared" si="2"/>
        <v>07</v>
      </c>
      <c r="I13" s="1">
        <f t="shared" si="3"/>
        <v>2015</v>
      </c>
      <c r="J13" s="13">
        <f t="shared" si="4"/>
        <v>42193</v>
      </c>
      <c r="K13" s="14">
        <f t="shared" si="5"/>
        <v>9</v>
      </c>
      <c r="L13" s="16" t="s">
        <v>28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9.5" customHeight="1" x14ac:dyDescent="0.25">
      <c r="A14" s="4">
        <v>10</v>
      </c>
      <c r="B14" s="70" t="s">
        <v>157</v>
      </c>
      <c r="C14" s="8"/>
      <c r="D14" s="9" t="s">
        <v>68</v>
      </c>
      <c r="E14" s="10" t="s">
        <v>97</v>
      </c>
      <c r="F14" s="1" t="str">
        <f t="shared" si="0"/>
        <v>H</v>
      </c>
      <c r="G14" s="1" t="str">
        <f t="shared" si="1"/>
        <v>28</v>
      </c>
      <c r="H14" s="1" t="str">
        <f t="shared" si="2"/>
        <v>09</v>
      </c>
      <c r="I14" s="1">
        <f t="shared" si="3"/>
        <v>2015</v>
      </c>
      <c r="J14" s="13">
        <f t="shared" si="4"/>
        <v>42275</v>
      </c>
      <c r="K14" s="14">
        <f t="shared" si="5"/>
        <v>8</v>
      </c>
      <c r="L14" s="16" t="s">
        <v>28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9.5" customHeight="1" x14ac:dyDescent="0.25">
      <c r="A15" s="4">
        <v>11</v>
      </c>
      <c r="B15" s="70" t="s">
        <v>158</v>
      </c>
      <c r="C15" s="8"/>
      <c r="D15" s="9" t="s">
        <v>69</v>
      </c>
      <c r="E15" s="10" t="s">
        <v>98</v>
      </c>
      <c r="F15" s="1" t="str">
        <f t="shared" si="0"/>
        <v>H</v>
      </c>
      <c r="G15" s="1" t="str">
        <f t="shared" si="1"/>
        <v>26</v>
      </c>
      <c r="H15" s="1" t="str">
        <f t="shared" si="2"/>
        <v>11</v>
      </c>
      <c r="I15" s="1">
        <f t="shared" si="3"/>
        <v>2015</v>
      </c>
      <c r="J15" s="13">
        <f t="shared" si="4"/>
        <v>42334</v>
      </c>
      <c r="K15" s="14">
        <f t="shared" si="5"/>
        <v>8</v>
      </c>
      <c r="L15" s="16" t="s">
        <v>28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9.5" customHeight="1" x14ac:dyDescent="0.25">
      <c r="A16" s="4">
        <v>12</v>
      </c>
      <c r="B16" s="70" t="s">
        <v>159</v>
      </c>
      <c r="C16" s="8"/>
      <c r="D16" s="9" t="s">
        <v>70</v>
      </c>
      <c r="E16" s="10" t="s">
        <v>99</v>
      </c>
      <c r="F16" s="1" t="str">
        <f t="shared" si="0"/>
        <v>M</v>
      </c>
      <c r="G16" s="1" t="str">
        <f t="shared" si="1"/>
        <v>26</v>
      </c>
      <c r="H16" s="1" t="str">
        <f t="shared" si="2"/>
        <v>10</v>
      </c>
      <c r="I16" s="1">
        <f t="shared" si="3"/>
        <v>2015</v>
      </c>
      <c r="J16" s="13">
        <f t="shared" si="4"/>
        <v>42303</v>
      </c>
      <c r="K16" s="14">
        <f t="shared" si="5"/>
        <v>8</v>
      </c>
      <c r="L16" s="16" t="s">
        <v>28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9.5" customHeight="1" x14ac:dyDescent="0.25">
      <c r="A17" s="4">
        <v>13</v>
      </c>
      <c r="B17" s="70" t="s">
        <v>160</v>
      </c>
      <c r="C17" s="8"/>
      <c r="D17" s="10" t="s">
        <v>71</v>
      </c>
      <c r="E17" s="10" t="s">
        <v>100</v>
      </c>
      <c r="F17" s="1" t="str">
        <f t="shared" si="0"/>
        <v>M</v>
      </c>
      <c r="G17" s="1" t="str">
        <f t="shared" si="1"/>
        <v>24</v>
      </c>
      <c r="H17" s="1" t="str">
        <f t="shared" si="2"/>
        <v>01</v>
      </c>
      <c r="I17" s="1">
        <f t="shared" si="3"/>
        <v>2015</v>
      </c>
      <c r="J17" s="13">
        <f t="shared" si="4"/>
        <v>42028</v>
      </c>
      <c r="K17" s="14">
        <f t="shared" si="5"/>
        <v>9</v>
      </c>
      <c r="L17" s="16" t="s">
        <v>28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9.5" customHeight="1" x14ac:dyDescent="0.25">
      <c r="A18" s="4">
        <v>14</v>
      </c>
      <c r="B18" s="70" t="s">
        <v>161</v>
      </c>
      <c r="C18" s="8"/>
      <c r="D18" s="9" t="s">
        <v>72</v>
      </c>
      <c r="E18" s="10" t="s">
        <v>101</v>
      </c>
      <c r="F18" s="1" t="str">
        <f t="shared" si="0"/>
        <v>H</v>
      </c>
      <c r="G18" s="1" t="str">
        <f t="shared" si="1"/>
        <v>26</v>
      </c>
      <c r="H18" s="1" t="str">
        <f t="shared" si="2"/>
        <v>04</v>
      </c>
      <c r="I18" s="1">
        <f t="shared" si="3"/>
        <v>2015</v>
      </c>
      <c r="J18" s="13">
        <f t="shared" si="4"/>
        <v>42120</v>
      </c>
      <c r="K18" s="14">
        <f t="shared" si="5"/>
        <v>9</v>
      </c>
      <c r="L18" s="16" t="s">
        <v>28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9.5" customHeight="1" x14ac:dyDescent="0.25">
      <c r="A19" s="4">
        <v>15</v>
      </c>
      <c r="B19" s="70" t="s">
        <v>162</v>
      </c>
      <c r="C19" s="8"/>
      <c r="D19" s="9" t="s">
        <v>73</v>
      </c>
      <c r="E19" s="10" t="s">
        <v>102</v>
      </c>
      <c r="F19" s="1" t="str">
        <f t="shared" si="0"/>
        <v>H</v>
      </c>
      <c r="G19" s="1" t="str">
        <f t="shared" si="1"/>
        <v>16</v>
      </c>
      <c r="H19" s="1" t="str">
        <f t="shared" si="2"/>
        <v>06</v>
      </c>
      <c r="I19" s="1">
        <f t="shared" si="3"/>
        <v>2015</v>
      </c>
      <c r="J19" s="13">
        <f t="shared" si="4"/>
        <v>42171</v>
      </c>
      <c r="K19" s="14">
        <f t="shared" si="5"/>
        <v>9</v>
      </c>
      <c r="L19" s="16" t="s">
        <v>28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9.5" customHeight="1" x14ac:dyDescent="0.25">
      <c r="A20" s="4">
        <v>16</v>
      </c>
      <c r="B20" s="70" t="s">
        <v>163</v>
      </c>
      <c r="C20" s="8"/>
      <c r="D20" s="9" t="s">
        <v>74</v>
      </c>
      <c r="E20" s="10" t="s">
        <v>103</v>
      </c>
      <c r="F20" s="1" t="str">
        <f t="shared" si="0"/>
        <v>H</v>
      </c>
      <c r="G20" s="1" t="str">
        <f t="shared" si="1"/>
        <v>05</v>
      </c>
      <c r="H20" s="1" t="str">
        <f t="shared" si="2"/>
        <v>11</v>
      </c>
      <c r="I20" s="1">
        <f t="shared" si="3"/>
        <v>2015</v>
      </c>
      <c r="J20" s="13">
        <f t="shared" si="4"/>
        <v>42313</v>
      </c>
      <c r="K20" s="14">
        <f t="shared" si="5"/>
        <v>8</v>
      </c>
      <c r="L20" s="16" t="s">
        <v>28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9.5" customHeight="1" x14ac:dyDescent="0.25">
      <c r="A21" s="4">
        <v>17</v>
      </c>
      <c r="B21" s="70" t="s">
        <v>164</v>
      </c>
      <c r="C21" s="8"/>
      <c r="D21" s="9" t="s">
        <v>75</v>
      </c>
      <c r="E21" s="10" t="s">
        <v>104</v>
      </c>
      <c r="F21" s="1" t="str">
        <f t="shared" si="0"/>
        <v>M</v>
      </c>
      <c r="G21" s="1" t="str">
        <f t="shared" si="1"/>
        <v>04</v>
      </c>
      <c r="H21" s="1" t="str">
        <f t="shared" si="2"/>
        <v>10</v>
      </c>
      <c r="I21" s="1">
        <f t="shared" si="3"/>
        <v>2015</v>
      </c>
      <c r="J21" s="13">
        <f t="shared" si="4"/>
        <v>42281</v>
      </c>
      <c r="K21" s="14">
        <f t="shared" si="5"/>
        <v>8</v>
      </c>
      <c r="L21" s="16" t="s">
        <v>28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9.5" customHeight="1" x14ac:dyDescent="0.25">
      <c r="A22" s="4">
        <v>18</v>
      </c>
      <c r="B22" s="70" t="s">
        <v>165</v>
      </c>
      <c r="C22" s="8"/>
      <c r="D22" s="9" t="s">
        <v>76</v>
      </c>
      <c r="E22" s="10" t="s">
        <v>105</v>
      </c>
      <c r="F22" s="1" t="str">
        <f t="shared" si="0"/>
        <v>M</v>
      </c>
      <c r="G22" s="1" t="str">
        <f t="shared" si="1"/>
        <v>29</v>
      </c>
      <c r="H22" s="1" t="str">
        <f t="shared" si="2"/>
        <v>07</v>
      </c>
      <c r="I22" s="1">
        <f t="shared" si="3"/>
        <v>2015</v>
      </c>
      <c r="J22" s="13">
        <f t="shared" si="4"/>
        <v>42214</v>
      </c>
      <c r="K22" s="14">
        <f t="shared" si="5"/>
        <v>9</v>
      </c>
      <c r="L22" s="16" t="s">
        <v>28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9.5" customHeight="1" x14ac:dyDescent="0.25">
      <c r="A23" s="4">
        <v>19</v>
      </c>
      <c r="B23" s="70" t="s">
        <v>166</v>
      </c>
      <c r="C23" s="8"/>
      <c r="D23" s="11" t="s">
        <v>77</v>
      </c>
      <c r="E23" s="12" t="s">
        <v>106</v>
      </c>
      <c r="F23" s="1" t="str">
        <f t="shared" si="0"/>
        <v>H</v>
      </c>
      <c r="G23" s="1" t="str">
        <f t="shared" si="1"/>
        <v>19</v>
      </c>
      <c r="H23" s="1" t="str">
        <f t="shared" si="2"/>
        <v>06</v>
      </c>
      <c r="I23" s="1">
        <f t="shared" si="3"/>
        <v>2015</v>
      </c>
      <c r="J23" s="13">
        <f t="shared" si="4"/>
        <v>42174</v>
      </c>
      <c r="K23" s="14">
        <f t="shared" si="5"/>
        <v>9</v>
      </c>
      <c r="L23" s="16" t="s">
        <v>28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9.5" customHeight="1" x14ac:dyDescent="0.25">
      <c r="A24" s="4">
        <v>20</v>
      </c>
      <c r="B24" s="70" t="s">
        <v>167</v>
      </c>
      <c r="C24" s="8"/>
      <c r="D24" s="9" t="s">
        <v>78</v>
      </c>
      <c r="E24" s="10" t="s">
        <v>107</v>
      </c>
      <c r="F24" s="1" t="str">
        <f t="shared" si="0"/>
        <v>M</v>
      </c>
      <c r="G24" s="1" t="str">
        <f t="shared" si="1"/>
        <v>05</v>
      </c>
      <c r="H24" s="1" t="str">
        <f t="shared" si="2"/>
        <v>08</v>
      </c>
      <c r="I24" s="1">
        <f t="shared" si="3"/>
        <v>2015</v>
      </c>
      <c r="J24" s="13">
        <f t="shared" si="4"/>
        <v>42221</v>
      </c>
      <c r="K24" s="14">
        <f t="shared" si="5"/>
        <v>9</v>
      </c>
      <c r="L24" s="16" t="s">
        <v>28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9.5" customHeight="1" x14ac:dyDescent="0.25">
      <c r="A25" s="4">
        <v>21</v>
      </c>
      <c r="B25" s="70" t="s">
        <v>168</v>
      </c>
      <c r="C25" s="8"/>
      <c r="D25" s="9" t="s">
        <v>79</v>
      </c>
      <c r="E25" s="10" t="s">
        <v>108</v>
      </c>
      <c r="F25" s="1" t="str">
        <f t="shared" si="0"/>
        <v>M</v>
      </c>
      <c r="G25" s="1" t="str">
        <f t="shared" si="1"/>
        <v>25</v>
      </c>
      <c r="H25" s="1" t="str">
        <f t="shared" si="2"/>
        <v>12</v>
      </c>
      <c r="I25" s="1">
        <f t="shared" si="3"/>
        <v>2015</v>
      </c>
      <c r="J25" s="13">
        <f t="shared" si="4"/>
        <v>42363</v>
      </c>
      <c r="K25" s="14">
        <f t="shared" si="5"/>
        <v>8</v>
      </c>
      <c r="L25" s="16" t="s">
        <v>28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9.5" customHeight="1" x14ac:dyDescent="0.25">
      <c r="A26" s="4">
        <v>22</v>
      </c>
      <c r="B26" s="70" t="s">
        <v>169</v>
      </c>
      <c r="C26" s="8"/>
      <c r="D26" s="9" t="s">
        <v>80</v>
      </c>
      <c r="E26" s="10" t="s">
        <v>109</v>
      </c>
      <c r="F26" s="1" t="str">
        <f t="shared" si="0"/>
        <v>H</v>
      </c>
      <c r="G26" s="1" t="str">
        <f t="shared" si="1"/>
        <v>01</v>
      </c>
      <c r="H26" s="1" t="str">
        <f t="shared" si="2"/>
        <v>09</v>
      </c>
      <c r="I26" s="1">
        <f t="shared" si="3"/>
        <v>2015</v>
      </c>
      <c r="J26" s="13">
        <f t="shared" si="4"/>
        <v>42248</v>
      </c>
      <c r="K26" s="14">
        <f t="shared" si="5"/>
        <v>9</v>
      </c>
      <c r="L26" s="16" t="s">
        <v>28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9.5" customHeight="1" x14ac:dyDescent="0.25">
      <c r="A27" s="4">
        <v>23</v>
      </c>
      <c r="B27" s="70" t="s">
        <v>170</v>
      </c>
      <c r="C27" s="8"/>
      <c r="D27" s="9" t="s">
        <v>81</v>
      </c>
      <c r="E27" s="10" t="s">
        <v>110</v>
      </c>
      <c r="F27" s="1" t="str">
        <f t="shared" si="0"/>
        <v>M</v>
      </c>
      <c r="G27" s="1" t="str">
        <f t="shared" si="1"/>
        <v>14</v>
      </c>
      <c r="H27" s="1" t="str">
        <f t="shared" si="2"/>
        <v>12</v>
      </c>
      <c r="I27" s="1">
        <f t="shared" si="3"/>
        <v>2015</v>
      </c>
      <c r="J27" s="13">
        <f t="shared" si="4"/>
        <v>42352</v>
      </c>
      <c r="K27" s="14">
        <f t="shared" si="5"/>
        <v>8</v>
      </c>
      <c r="L27" s="16" t="s">
        <v>28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9.5" customHeight="1" x14ac:dyDescent="0.25">
      <c r="A28" s="4">
        <v>24</v>
      </c>
      <c r="B28" s="70" t="s">
        <v>171</v>
      </c>
      <c r="C28" s="8"/>
      <c r="D28" s="9" t="s">
        <v>82</v>
      </c>
      <c r="E28" s="9" t="s">
        <v>111</v>
      </c>
      <c r="F28" s="1" t="str">
        <f t="shared" si="0"/>
        <v>H</v>
      </c>
      <c r="G28" s="1" t="str">
        <f t="shared" si="1"/>
        <v>17</v>
      </c>
      <c r="H28" s="1" t="str">
        <f t="shared" si="2"/>
        <v>03</v>
      </c>
      <c r="I28" s="1">
        <f t="shared" si="3"/>
        <v>2015</v>
      </c>
      <c r="J28" s="13">
        <f t="shared" si="4"/>
        <v>42080</v>
      </c>
      <c r="K28" s="14">
        <f t="shared" si="5"/>
        <v>9</v>
      </c>
      <c r="L28" s="16" t="s">
        <v>28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9.5" customHeight="1" x14ac:dyDescent="0.25">
      <c r="A29" s="4">
        <v>25</v>
      </c>
      <c r="B29" s="70" t="s">
        <v>172</v>
      </c>
      <c r="C29" s="8"/>
      <c r="D29" s="9" t="s">
        <v>83</v>
      </c>
      <c r="E29" s="9" t="s">
        <v>112</v>
      </c>
      <c r="F29" s="1" t="str">
        <f t="shared" si="0"/>
        <v>H</v>
      </c>
      <c r="G29" s="1" t="str">
        <f t="shared" si="1"/>
        <v>18</v>
      </c>
      <c r="H29" s="1" t="str">
        <f t="shared" si="2"/>
        <v>07</v>
      </c>
      <c r="I29" s="1">
        <f t="shared" si="3"/>
        <v>2015</v>
      </c>
      <c r="J29" s="13">
        <f t="shared" si="4"/>
        <v>42203</v>
      </c>
      <c r="K29" s="14">
        <f t="shared" si="5"/>
        <v>9</v>
      </c>
      <c r="L29" s="16" t="s">
        <v>28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9.5" customHeight="1" x14ac:dyDescent="0.25">
      <c r="A30" s="4">
        <v>26</v>
      </c>
      <c r="B30" s="2"/>
      <c r="C30" s="8"/>
      <c r="D30" s="9" t="s">
        <v>84</v>
      </c>
      <c r="E30" s="9" t="s">
        <v>113</v>
      </c>
      <c r="F30" s="1" t="str">
        <f t="shared" si="0"/>
        <v/>
      </c>
      <c r="G30" s="1" t="str">
        <f t="shared" si="1"/>
        <v/>
      </c>
      <c r="H30" s="1" t="str">
        <f t="shared" si="2"/>
        <v/>
      </c>
      <c r="I30" s="1" t="e">
        <f t="shared" si="3"/>
        <v>#VALUE!</v>
      </c>
      <c r="J30" s="13" t="e">
        <f t="shared" si="4"/>
        <v>#VALUE!</v>
      </c>
      <c r="K30" s="14" t="e">
        <f t="shared" si="5"/>
        <v>#VALUE!</v>
      </c>
      <c r="L30" s="16" t="s">
        <v>28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9.5" customHeight="1" x14ac:dyDescent="0.25">
      <c r="A31" s="4">
        <v>27</v>
      </c>
      <c r="B31" s="2"/>
      <c r="C31" s="8"/>
      <c r="D31" s="9"/>
      <c r="E31" s="9"/>
      <c r="F31" s="1" t="str">
        <f t="shared" si="0"/>
        <v/>
      </c>
      <c r="G31" s="1" t="str">
        <f t="shared" si="1"/>
        <v/>
      </c>
      <c r="H31" s="1" t="str">
        <f t="shared" si="2"/>
        <v/>
      </c>
      <c r="I31" s="1" t="e">
        <f t="shared" si="3"/>
        <v>#VALUE!</v>
      </c>
      <c r="J31" s="13" t="e">
        <f t="shared" si="4"/>
        <v>#VALUE!</v>
      </c>
      <c r="K31" s="14" t="e">
        <f t="shared" si="5"/>
        <v>#VALUE!</v>
      </c>
      <c r="L31" s="16" t="s">
        <v>28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9.5" customHeight="1" x14ac:dyDescent="0.25">
      <c r="A32" s="4">
        <v>28</v>
      </c>
      <c r="B32" s="2"/>
      <c r="C32" s="8"/>
      <c r="D32" s="9"/>
      <c r="E32" s="9"/>
      <c r="F32" s="1" t="str">
        <f t="shared" si="0"/>
        <v/>
      </c>
      <c r="G32" s="1" t="str">
        <f t="shared" si="1"/>
        <v/>
      </c>
      <c r="H32" s="1" t="str">
        <f t="shared" si="2"/>
        <v/>
      </c>
      <c r="I32" s="1" t="e">
        <f t="shared" si="3"/>
        <v>#VALUE!</v>
      </c>
      <c r="J32" s="13" t="e">
        <f t="shared" si="4"/>
        <v>#VALUE!</v>
      </c>
      <c r="K32" s="14" t="e">
        <f t="shared" si="5"/>
        <v>#VALUE!</v>
      </c>
      <c r="L32" s="16" t="s">
        <v>28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9.5" customHeight="1" x14ac:dyDescent="0.25">
      <c r="A33" s="4">
        <v>29</v>
      </c>
      <c r="B33" s="2"/>
      <c r="C33" s="8"/>
      <c r="D33" s="9"/>
      <c r="E33" s="9"/>
      <c r="F33" s="1" t="str">
        <f t="shared" si="0"/>
        <v/>
      </c>
      <c r="G33" s="1" t="str">
        <f t="shared" si="1"/>
        <v/>
      </c>
      <c r="H33" s="1" t="str">
        <f t="shared" si="2"/>
        <v/>
      </c>
      <c r="I33" s="1" t="e">
        <f t="shared" si="3"/>
        <v>#VALUE!</v>
      </c>
      <c r="J33" s="13" t="e">
        <f t="shared" si="4"/>
        <v>#VALUE!</v>
      </c>
      <c r="K33" s="14" t="e">
        <f t="shared" si="5"/>
        <v>#VALUE!</v>
      </c>
      <c r="L33" s="16" t="s">
        <v>28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9.5" customHeight="1" x14ac:dyDescent="0.25">
      <c r="A34" s="4">
        <v>30</v>
      </c>
      <c r="B34" s="2"/>
      <c r="C34" s="8"/>
      <c r="D34" s="9"/>
      <c r="E34" s="9"/>
      <c r="F34" s="1" t="str">
        <f t="shared" si="0"/>
        <v/>
      </c>
      <c r="G34" s="1" t="str">
        <f t="shared" si="1"/>
        <v/>
      </c>
      <c r="H34" s="1" t="str">
        <f t="shared" si="2"/>
        <v/>
      </c>
      <c r="I34" s="1" t="e">
        <f t="shared" si="3"/>
        <v>#VALUE!</v>
      </c>
      <c r="J34" s="13" t="e">
        <f t="shared" si="4"/>
        <v>#VALUE!</v>
      </c>
      <c r="K34" s="14" t="e">
        <f t="shared" si="5"/>
        <v>#VALUE!</v>
      </c>
      <c r="L34" s="16" t="s">
        <v>28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9.5" customHeight="1" x14ac:dyDescent="0.25">
      <c r="A35" s="4">
        <v>31</v>
      </c>
      <c r="B35" s="2"/>
      <c r="C35" s="8"/>
      <c r="D35" s="9"/>
      <c r="E35" s="9"/>
      <c r="F35" s="1" t="str">
        <f t="shared" si="0"/>
        <v/>
      </c>
      <c r="G35" s="1" t="str">
        <f t="shared" si="1"/>
        <v/>
      </c>
      <c r="H35" s="1" t="str">
        <f t="shared" si="2"/>
        <v/>
      </c>
      <c r="I35" s="1" t="e">
        <f t="shared" si="3"/>
        <v>#VALUE!</v>
      </c>
      <c r="J35" s="13" t="e">
        <f t="shared" si="4"/>
        <v>#VALUE!</v>
      </c>
      <c r="K35" s="14" t="e">
        <f t="shared" si="5"/>
        <v>#VALUE!</v>
      </c>
      <c r="L35" s="16" t="s">
        <v>28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9.5" customHeight="1" x14ac:dyDescent="0.25">
      <c r="A36" s="4">
        <v>32</v>
      </c>
      <c r="B36" s="2"/>
      <c r="C36" s="8"/>
      <c r="D36" s="9"/>
      <c r="E36" s="9"/>
      <c r="F36" s="1" t="str">
        <f t="shared" si="0"/>
        <v/>
      </c>
      <c r="G36" s="1" t="str">
        <f t="shared" si="1"/>
        <v/>
      </c>
      <c r="H36" s="1" t="str">
        <f t="shared" si="2"/>
        <v/>
      </c>
      <c r="I36" s="1" t="e">
        <f t="shared" si="3"/>
        <v>#VALUE!</v>
      </c>
      <c r="J36" s="13" t="e">
        <f t="shared" si="4"/>
        <v>#VALUE!</v>
      </c>
      <c r="K36" s="14" t="e">
        <f t="shared" si="5"/>
        <v>#VALUE!</v>
      </c>
      <c r="L36" s="16" t="s">
        <v>28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9.5" customHeight="1" x14ac:dyDescent="0.25">
      <c r="A37" s="4">
        <v>33</v>
      </c>
      <c r="B37" s="2"/>
      <c r="C37" s="8"/>
      <c r="D37" s="9"/>
      <c r="E37" s="9"/>
      <c r="F37" s="1" t="str">
        <f t="shared" si="0"/>
        <v/>
      </c>
      <c r="G37" s="1" t="str">
        <f t="shared" si="1"/>
        <v/>
      </c>
      <c r="H37" s="1" t="str">
        <f t="shared" si="2"/>
        <v/>
      </c>
      <c r="I37" s="1" t="e">
        <f t="shared" si="3"/>
        <v>#VALUE!</v>
      </c>
      <c r="J37" s="13" t="e">
        <f t="shared" si="4"/>
        <v>#VALUE!</v>
      </c>
      <c r="K37" s="14" t="e">
        <f t="shared" si="5"/>
        <v>#VALUE!</v>
      </c>
      <c r="L37" s="16" t="s">
        <v>28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9.5" customHeight="1" x14ac:dyDescent="0.25">
      <c r="A38" s="4">
        <v>34</v>
      </c>
      <c r="B38" s="2"/>
      <c r="C38" s="8"/>
      <c r="D38" s="9"/>
      <c r="E38" s="9"/>
      <c r="F38" s="1" t="str">
        <f t="shared" si="0"/>
        <v/>
      </c>
      <c r="G38" s="1" t="str">
        <f t="shared" si="1"/>
        <v/>
      </c>
      <c r="H38" s="1" t="str">
        <f t="shared" si="2"/>
        <v/>
      </c>
      <c r="I38" s="1" t="e">
        <f t="shared" si="3"/>
        <v>#VALUE!</v>
      </c>
      <c r="J38" s="13" t="e">
        <f t="shared" si="4"/>
        <v>#VALUE!</v>
      </c>
      <c r="K38" s="14" t="e">
        <f t="shared" si="5"/>
        <v>#VALUE!</v>
      </c>
      <c r="L38" s="16" t="s">
        <v>28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9.5" customHeight="1" x14ac:dyDescent="0.25">
      <c r="A39" s="4">
        <v>35</v>
      </c>
      <c r="B39" s="2"/>
      <c r="C39" s="8"/>
      <c r="D39" s="9"/>
      <c r="E39" s="9"/>
      <c r="F39" s="1" t="str">
        <f t="shared" si="0"/>
        <v/>
      </c>
      <c r="G39" s="1" t="str">
        <f t="shared" si="1"/>
        <v/>
      </c>
      <c r="H39" s="1" t="str">
        <f t="shared" si="2"/>
        <v/>
      </c>
      <c r="I39" s="1" t="e">
        <f t="shared" si="3"/>
        <v>#VALUE!</v>
      </c>
      <c r="J39" s="13" t="e">
        <f t="shared" si="4"/>
        <v>#VALUE!</v>
      </c>
      <c r="K39" s="14" t="e">
        <f t="shared" si="5"/>
        <v>#VALUE!</v>
      </c>
      <c r="L39" s="16" t="s">
        <v>28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9.5" customHeight="1" x14ac:dyDescent="0.25">
      <c r="A40" s="4">
        <v>36</v>
      </c>
      <c r="B40" s="2"/>
      <c r="C40" s="8"/>
      <c r="D40" s="9"/>
      <c r="E40" s="9"/>
      <c r="F40" s="1" t="str">
        <f t="shared" si="0"/>
        <v/>
      </c>
      <c r="G40" s="1" t="str">
        <f t="shared" si="1"/>
        <v/>
      </c>
      <c r="H40" s="1" t="str">
        <f t="shared" si="2"/>
        <v/>
      </c>
      <c r="I40" s="1" t="e">
        <f t="shared" si="3"/>
        <v>#VALUE!</v>
      </c>
      <c r="J40" s="13" t="e">
        <f t="shared" si="4"/>
        <v>#VALUE!</v>
      </c>
      <c r="K40" s="14" t="e">
        <f t="shared" si="5"/>
        <v>#VALUE!</v>
      </c>
      <c r="L40" s="16" t="s">
        <v>28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9.5" customHeight="1" x14ac:dyDescent="0.25">
      <c r="A41" s="4">
        <v>37</v>
      </c>
      <c r="B41" s="2"/>
      <c r="C41" s="8"/>
      <c r="D41" s="9"/>
      <c r="E41" s="9"/>
      <c r="F41" s="1" t="str">
        <f t="shared" si="0"/>
        <v/>
      </c>
      <c r="G41" s="1" t="str">
        <f t="shared" si="1"/>
        <v/>
      </c>
      <c r="H41" s="1" t="str">
        <f t="shared" si="2"/>
        <v/>
      </c>
      <c r="I41" s="1" t="e">
        <f t="shared" si="3"/>
        <v>#VALUE!</v>
      </c>
      <c r="J41" s="13" t="e">
        <f t="shared" si="4"/>
        <v>#VALUE!</v>
      </c>
      <c r="K41" s="14" t="e">
        <f t="shared" si="5"/>
        <v>#VALUE!</v>
      </c>
      <c r="L41" s="16" t="s">
        <v>28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9.5" customHeight="1" x14ac:dyDescent="0.25">
      <c r="A42" s="4">
        <v>38</v>
      </c>
      <c r="B42" s="2"/>
      <c r="C42" s="8"/>
      <c r="D42" s="9"/>
      <c r="E42" s="9"/>
      <c r="F42" s="1" t="str">
        <f t="shared" si="0"/>
        <v/>
      </c>
      <c r="G42" s="1" t="str">
        <f t="shared" si="1"/>
        <v/>
      </c>
      <c r="H42" s="1" t="str">
        <f t="shared" si="2"/>
        <v/>
      </c>
      <c r="I42" s="1" t="e">
        <f t="shared" si="3"/>
        <v>#VALUE!</v>
      </c>
      <c r="J42" s="13" t="e">
        <f t="shared" si="4"/>
        <v>#VALUE!</v>
      </c>
      <c r="K42" s="14" t="e">
        <f t="shared" si="5"/>
        <v>#VALUE!</v>
      </c>
      <c r="L42" s="16" t="s">
        <v>28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5" customHeight="1" x14ac:dyDescent="0.25">
      <c r="A43" s="4">
        <v>39</v>
      </c>
      <c r="B43" s="1"/>
      <c r="C43" s="8"/>
      <c r="D43" s="1"/>
      <c r="E43" s="1"/>
      <c r="F43" s="1" t="str">
        <f>MID(B43,11,1)</f>
        <v/>
      </c>
      <c r="G43" s="1" t="str">
        <f t="shared" si="1"/>
        <v/>
      </c>
      <c r="H43" s="1" t="str">
        <f t="shared" si="2"/>
        <v/>
      </c>
      <c r="I43" s="1" t="e">
        <f t="shared" si="3"/>
        <v>#VALUE!</v>
      </c>
      <c r="J43" s="13" t="e">
        <f t="shared" si="4"/>
        <v>#VALUE!</v>
      </c>
      <c r="K43" s="14" t="e">
        <f t="shared" si="5"/>
        <v>#VALUE!</v>
      </c>
      <c r="L43" s="16" t="s">
        <v>28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x14ac:dyDescent="0.25">
      <c r="A44" s="15"/>
      <c r="B44" s="15"/>
      <c r="C44" s="15"/>
      <c r="D44" s="15"/>
      <c r="E44" s="15"/>
      <c r="F44" s="21"/>
      <c r="G44" s="20"/>
      <c r="H44" s="20"/>
      <c r="I44" s="20"/>
      <c r="J44" s="55" t="s">
        <v>6</v>
      </c>
      <c r="K44" s="20">
        <f>COUNTIF(F5:F43, "M")</f>
        <v>11</v>
      </c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ht="15.75" customHeight="1" x14ac:dyDescent="0.25">
      <c r="A45" s="15"/>
      <c r="B45" s="15"/>
      <c r="C45" s="15"/>
      <c r="D45" s="15"/>
      <c r="E45" s="15"/>
      <c r="F45" s="19"/>
      <c r="G45" s="20"/>
      <c r="H45" s="20"/>
      <c r="I45" s="20"/>
      <c r="J45" s="55" t="s">
        <v>5</v>
      </c>
      <c r="K45" s="20">
        <f>COUNTIF(F5:F43,"H")</f>
        <v>14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5.75" x14ac:dyDescent="0.25">
      <c r="A46" s="15"/>
      <c r="B46" s="54"/>
      <c r="C46" s="15"/>
      <c r="D46" s="15"/>
      <c r="E46" s="15"/>
      <c r="F46" s="19"/>
      <c r="G46" s="20"/>
      <c r="H46" s="20"/>
      <c r="I46" s="20"/>
      <c r="J46" s="55" t="s">
        <v>12</v>
      </c>
      <c r="K46" s="20">
        <f>SUM(K44:K45)</f>
        <v>25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x14ac:dyDescent="0.25">
      <c r="A47" s="15"/>
      <c r="B47" s="15"/>
      <c r="C47" s="15"/>
      <c r="D47" s="15"/>
      <c r="E47" s="15"/>
      <c r="F47" s="19"/>
      <c r="G47" s="20"/>
      <c r="H47" s="20"/>
      <c r="I47" s="20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5">
      <c r="A48" s="15"/>
      <c r="B48" s="15"/>
      <c r="C48" s="15"/>
      <c r="D48" s="15"/>
      <c r="E48" s="15"/>
      <c r="F48" s="19"/>
      <c r="G48" s="20"/>
      <c r="H48" s="20"/>
      <c r="I48" s="20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ht="15.75" customHeight="1" x14ac:dyDescent="0.25">
      <c r="A49" s="15"/>
      <c r="B49" s="15"/>
      <c r="D49" s="15"/>
      <c r="E49" s="15"/>
      <c r="F49" s="19"/>
      <c r="G49" s="20"/>
      <c r="H49" s="20"/>
      <c r="I49" s="20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</sheetData>
  <autoFilter ref="A4:K46" xr:uid="{00000000-0009-0000-0000-000000000000}"/>
  <mergeCells count="2">
    <mergeCell ref="M5:M6"/>
    <mergeCell ref="M8:M9"/>
  </mergeCells>
  <conditionalFormatting sqref="F1:F1048576">
    <cfRule type="cellIs" dxfId="11" priority="2" operator="equal">
      <formula>"H"</formula>
    </cfRule>
    <cfRule type="cellIs" dxfId="10" priority="3" operator="equal">
      <formula>"M"</formula>
    </cfRule>
  </conditionalFormatting>
  <conditionalFormatting sqref="K5:K43">
    <cfRule type="colorScale" priority="1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7559055118110237" right="0.24" top="0.31496062992125984" bottom="0.19685039370078741" header="0.31496062992125984" footer="0.19685039370078741"/>
  <pageSetup scale="53" orientation="landscape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4E8D-82CF-42C9-839D-B70FC79A745F}">
  <sheetPr>
    <pageSetUpPr fitToPage="1"/>
  </sheetPr>
  <dimension ref="A1:AA63"/>
  <sheetViews>
    <sheetView showGridLines="0" view="pageBreakPreview" topLeftCell="C1" zoomScale="115" zoomScaleNormal="55" zoomScaleSheetLayoutView="115" workbookViewId="0">
      <selection activeCell="C8" sqref="C8"/>
    </sheetView>
  </sheetViews>
  <sheetFormatPr baseColWidth="10" defaultColWidth="11.42578125" defaultRowHeight="15" x14ac:dyDescent="0.25"/>
  <cols>
    <col min="1" max="1" width="3" customWidth="1"/>
    <col min="2" max="2" width="21.5703125" customWidth="1"/>
    <col min="3" max="3" width="37.85546875" customWidth="1"/>
    <col min="4" max="4" width="11.42578125" hidden="1" customWidth="1"/>
    <col min="5" max="5" width="0.140625" hidden="1" customWidth="1"/>
    <col min="6" max="6" width="6.85546875" customWidth="1"/>
    <col min="7" max="9" width="5.7109375" customWidth="1"/>
    <col min="10" max="10" width="11.85546875" bestFit="1" customWidth="1"/>
    <col min="11" max="11" width="9.28515625" customWidth="1"/>
    <col min="14" max="14" width="12.7109375" customWidth="1"/>
    <col min="15" max="26" width="6.5703125" customWidth="1"/>
  </cols>
  <sheetData>
    <row r="1" spans="1:27" ht="16.5" customHeight="1" x14ac:dyDescent="0.25">
      <c r="A1" s="50"/>
      <c r="B1" s="15"/>
      <c r="C1" s="21"/>
      <c r="D1" s="56"/>
      <c r="E1" s="56"/>
      <c r="F1" s="57" t="s">
        <v>282</v>
      </c>
      <c r="G1" s="58"/>
      <c r="H1" s="21"/>
      <c r="I1" s="21"/>
      <c r="J1" s="21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" customHeight="1" x14ac:dyDescent="0.25">
      <c r="A2" s="50"/>
      <c r="B2" s="15"/>
      <c r="C2" s="21"/>
      <c r="D2" s="56"/>
      <c r="E2" s="56"/>
      <c r="F2" s="57" t="s">
        <v>280</v>
      </c>
      <c r="G2" s="58"/>
      <c r="H2" s="21"/>
      <c r="I2" s="21"/>
      <c r="J2" s="21"/>
      <c r="K2" s="15"/>
      <c r="L2" s="15"/>
      <c r="M2" s="15"/>
      <c r="N2" s="15"/>
      <c r="O2" s="15"/>
      <c r="P2" s="15"/>
      <c r="Q2" s="21" t="s">
        <v>35</v>
      </c>
      <c r="R2" s="15"/>
      <c r="S2" s="15"/>
      <c r="T2" s="21" t="s">
        <v>38</v>
      </c>
      <c r="U2" s="15"/>
      <c r="V2" s="15"/>
      <c r="W2" s="15"/>
      <c r="X2" s="15"/>
      <c r="Y2" s="15"/>
      <c r="Z2" s="15"/>
      <c r="AA2" s="15"/>
    </row>
    <row r="3" spans="1:27" ht="14.25" customHeight="1" x14ac:dyDescent="0.3">
      <c r="A3" s="51"/>
      <c r="B3" s="52"/>
      <c r="C3" s="23" t="s">
        <v>32</v>
      </c>
      <c r="D3" s="23"/>
      <c r="E3" s="23"/>
      <c r="F3" s="53"/>
      <c r="G3" s="53"/>
      <c r="H3" s="15"/>
      <c r="I3" s="15" t="s">
        <v>30</v>
      </c>
      <c r="J3" s="59">
        <v>45536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" customHeight="1" x14ac:dyDescent="0.25">
      <c r="A4" s="3" t="s">
        <v>0</v>
      </c>
      <c r="B4" s="5" t="s">
        <v>3</v>
      </c>
      <c r="C4" s="7" t="s">
        <v>1</v>
      </c>
      <c r="D4" s="7"/>
      <c r="E4" s="7"/>
      <c r="F4" s="6" t="s">
        <v>4</v>
      </c>
      <c r="G4" s="6" t="s">
        <v>7</v>
      </c>
      <c r="H4" s="6" t="s">
        <v>8</v>
      </c>
      <c r="I4" s="6" t="s">
        <v>9</v>
      </c>
      <c r="J4" s="7" t="s">
        <v>11</v>
      </c>
      <c r="K4" s="6" t="s">
        <v>10</v>
      </c>
      <c r="L4" s="6" t="s">
        <v>27</v>
      </c>
      <c r="M4" s="15"/>
      <c r="N4" s="15"/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7" t="s">
        <v>23</v>
      </c>
      <c r="W4" s="17" t="s">
        <v>24</v>
      </c>
      <c r="X4" s="17" t="s">
        <v>25</v>
      </c>
      <c r="Y4" s="17" t="s">
        <v>26</v>
      </c>
      <c r="Z4" s="18" t="s">
        <v>12</v>
      </c>
      <c r="AA4" s="15"/>
    </row>
    <row r="5" spans="1:27" ht="19.5" customHeight="1" x14ac:dyDescent="0.25">
      <c r="A5" s="4">
        <v>1</v>
      </c>
      <c r="B5" s="2" t="s">
        <v>174</v>
      </c>
      <c r="C5" s="8"/>
      <c r="D5" s="9"/>
      <c r="E5" s="10"/>
      <c r="F5" s="1" t="str">
        <f>MID(B29,11,1)</f>
        <v>M</v>
      </c>
      <c r="G5" s="1" t="str">
        <f>MID(B29,9,2)</f>
        <v>11</v>
      </c>
      <c r="H5" s="1" t="str">
        <f>MID(B29,7,2)</f>
        <v>08</v>
      </c>
      <c r="I5" s="1">
        <f>MID(B29,5,2)+2000</f>
        <v>2014</v>
      </c>
      <c r="J5" s="13">
        <f>DATE(I5,H5,G5)</f>
        <v>41862</v>
      </c>
      <c r="K5" s="14">
        <f>DATEDIF(J5,$J$3,"Y")</f>
        <v>10</v>
      </c>
      <c r="L5" s="16" t="s">
        <v>28</v>
      </c>
      <c r="M5" s="73" t="s">
        <v>5</v>
      </c>
      <c r="N5" s="15" t="s">
        <v>13</v>
      </c>
      <c r="O5" s="7">
        <f>COUNTIFS($F$5:$F$44,"H",$K$5:$K$44,5,$L$5:$L$44,"NO")</f>
        <v>0</v>
      </c>
      <c r="P5" s="7">
        <f>COUNTIFS($F$5:$F$44,"H",$K$5:$K$44,6,$L$5:$L$44,"NO")</f>
        <v>0</v>
      </c>
      <c r="Q5" s="7">
        <f>COUNTIFS($F$5:$F$44,"H",$K$5:$K$44,7,$L$5:$L$44,"NO")</f>
        <v>0</v>
      </c>
      <c r="R5" s="7">
        <f>COUNTIFS($F$5:$F$44,"H",$K$5:$K$44,8,$L$5:$L$44,"NO")</f>
        <v>0</v>
      </c>
      <c r="S5" s="7">
        <f>COUNTIFS($F$5:$F$44,"H",$K$5:$K$44,9,$L$5:$L$44,"NO")</f>
        <v>3</v>
      </c>
      <c r="T5" s="7">
        <f>COUNTIFS($F$5:$F$44,"H",$K$5:$K$44,10,$L$5:$L$44,"NO")</f>
        <v>6</v>
      </c>
      <c r="U5" s="7">
        <f>COUNTIFS($F$5:$F$44,"H",$K$5:$K$44,11,$L$5:$L$44,"NO")</f>
        <v>0</v>
      </c>
      <c r="V5" s="7">
        <f>COUNTIFS($F$5:$F$44,"H",$K$5:$K$44,12,$L$5:$L$44,"NO")</f>
        <v>0</v>
      </c>
      <c r="W5" s="7">
        <f>COUNTIFS($F$5:$F$44,"H",$K$5:$K$44,13,$L$5:$L$44,"NO")</f>
        <v>0</v>
      </c>
      <c r="X5" s="7">
        <f>COUNTIFS($F$5:$F$44,"H",$K$5:$K$44,14,$L$5:$L$44,"NO")</f>
        <v>0</v>
      </c>
      <c r="Y5" s="7">
        <f>COUNTIFS($F$5:$F$44,"H",$K$5:$K$44,15,$L$5:$L$44,"NO")</f>
        <v>0</v>
      </c>
      <c r="Z5" s="7">
        <f>SUM(O5:Y5)</f>
        <v>9</v>
      </c>
      <c r="AA5" s="15"/>
    </row>
    <row r="6" spans="1:27" ht="19.5" customHeight="1" x14ac:dyDescent="0.25">
      <c r="A6" s="4">
        <v>2</v>
      </c>
      <c r="B6" s="2" t="s">
        <v>175</v>
      </c>
      <c r="C6" s="8"/>
      <c r="D6" s="9"/>
      <c r="E6" s="10"/>
      <c r="F6" s="1" t="str">
        <f t="shared" ref="F6:F29" si="0">MID(B5,11,1)</f>
        <v>M</v>
      </c>
      <c r="G6" s="1" t="str">
        <f t="shared" ref="G6:G29" si="1">MID(B5,9,2)</f>
        <v>21</v>
      </c>
      <c r="H6" s="1" t="str">
        <f t="shared" ref="H6:H29" si="2">MID(B5,7,2)</f>
        <v>05</v>
      </c>
      <c r="I6" s="1">
        <f t="shared" ref="I6:I29" si="3">MID(B5,5,2)+2000</f>
        <v>2014</v>
      </c>
      <c r="J6" s="13">
        <f t="shared" ref="J6:J44" si="4">DATE(I6,H6,G6)</f>
        <v>41780</v>
      </c>
      <c r="K6" s="14">
        <f>DATEDIF(J6,$J$3,"Y")</f>
        <v>10</v>
      </c>
      <c r="L6" s="16" t="s">
        <v>28</v>
      </c>
      <c r="M6" s="73"/>
      <c r="N6" s="15" t="s">
        <v>14</v>
      </c>
      <c r="O6" s="7">
        <f>COUNTIFS($F$5:$F$44,"H",$K$5:$K$44,5,$L$5:$L$44,"SI")</f>
        <v>0</v>
      </c>
      <c r="P6" s="7">
        <f>COUNTIFS($F$5:$F$44,"H",$K$5:$K$44,6,$L$5:$L$44,"SI")</f>
        <v>0</v>
      </c>
      <c r="Q6" s="7">
        <f>COUNTIFS($F$5:$F$44,"H",$K$5:$K$44,7,$L$5:$L$44,"SI")</f>
        <v>0</v>
      </c>
      <c r="R6" s="7">
        <f>COUNTIFS($F$5:$F$44,"H",$K$5:$K$44,8,$L$5:$L$44,"SI")</f>
        <v>0</v>
      </c>
      <c r="S6" s="7">
        <f>COUNTIFS($F$5:$F$44,"H",$K$5:$K$44,9,$L$5:$L$44,"SI")</f>
        <v>0</v>
      </c>
      <c r="T6" s="7">
        <f>COUNTIFS($F$5:$F$44,"H",$K$5:$K$44,10,$L$5:$L$44,"SI")</f>
        <v>0</v>
      </c>
      <c r="U6" s="7">
        <f>COUNTIFS($F$5:$F$44,"H",$K$5:$K$44,11,$L$5:$L$44,"SI")</f>
        <v>0</v>
      </c>
      <c r="V6" s="7">
        <f>COUNTIFS($F$5:$F$44,"H",$K$5:$K$44,12,$L$5:$L$44,"SI")</f>
        <v>0</v>
      </c>
      <c r="W6" s="7">
        <f>COUNTIFS($F$5:$F$44,"H",$K$5:$K$44,13,$L$5:$L$44,"SI")</f>
        <v>0</v>
      </c>
      <c r="X6" s="7">
        <f>COUNTIFS($F$5:$F$44,"H",$K$5:$K$44,14,$L$5:$L$44,"SI")</f>
        <v>0</v>
      </c>
      <c r="Y6" s="7">
        <f>COUNTIFS($F$5:$F$44,"H",$K$5:$K$44,15,$L$5:$L$44,"SI")</f>
        <v>0</v>
      </c>
      <c r="Z6" s="7">
        <f>SUM(O6:Y6)</f>
        <v>0</v>
      </c>
      <c r="AA6" s="15"/>
    </row>
    <row r="7" spans="1:27" ht="19.5" customHeight="1" x14ac:dyDescent="0.25">
      <c r="A7" s="4">
        <v>3</v>
      </c>
      <c r="B7" s="2" t="s">
        <v>176</v>
      </c>
      <c r="C7" s="8"/>
      <c r="D7" s="9"/>
      <c r="E7" s="10"/>
      <c r="F7" s="1" t="str">
        <f t="shared" si="0"/>
        <v>M</v>
      </c>
      <c r="G7" s="1" t="str">
        <f t="shared" si="1"/>
        <v>28</v>
      </c>
      <c r="H7" s="1" t="str">
        <f t="shared" si="2"/>
        <v>03</v>
      </c>
      <c r="I7" s="1">
        <f t="shared" si="3"/>
        <v>2014</v>
      </c>
      <c r="J7" s="13">
        <f t="shared" si="4"/>
        <v>41726</v>
      </c>
      <c r="K7" s="14">
        <f t="shared" ref="K7:K44" si="5">DATEDIF(J7,$J$3,"Y")</f>
        <v>10</v>
      </c>
      <c r="L7" s="16" t="s">
        <v>28</v>
      </c>
      <c r="M7" s="15"/>
      <c r="N7" s="15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5"/>
    </row>
    <row r="8" spans="1:27" ht="19.5" customHeight="1" x14ac:dyDescent="0.25">
      <c r="A8" s="4">
        <v>4</v>
      </c>
      <c r="B8" s="2" t="s">
        <v>177</v>
      </c>
      <c r="C8" s="8"/>
      <c r="D8" s="8"/>
      <c r="E8" s="8"/>
      <c r="F8" s="1" t="str">
        <f t="shared" si="0"/>
        <v>M</v>
      </c>
      <c r="G8" s="1" t="str">
        <f t="shared" si="1"/>
        <v>25</v>
      </c>
      <c r="H8" s="1" t="str">
        <f t="shared" si="2"/>
        <v>10</v>
      </c>
      <c r="I8" s="1">
        <f t="shared" si="3"/>
        <v>2014</v>
      </c>
      <c r="J8" s="13">
        <f t="shared" si="4"/>
        <v>41937</v>
      </c>
      <c r="K8" s="14">
        <f t="shared" si="5"/>
        <v>9</v>
      </c>
      <c r="L8" s="16" t="s">
        <v>28</v>
      </c>
      <c r="M8" s="74" t="s">
        <v>6</v>
      </c>
      <c r="N8" s="15" t="s">
        <v>13</v>
      </c>
      <c r="O8" s="7">
        <f>COUNTIFS($F$5:$F$44,"M",$K$5:$K$44,5,$L$5:$L$44,"NO")</f>
        <v>0</v>
      </c>
      <c r="P8" s="7">
        <f>COUNTIFS($F$5:$F$44,"M",$K$5:$K$44,6,$L$5:$L$44,"NO")</f>
        <v>0</v>
      </c>
      <c r="Q8" s="7">
        <f>COUNTIFS($F$5:$F$44,"M",$K$5:$K$44,7,$L$5:$L$44,"NO")</f>
        <v>0</v>
      </c>
      <c r="R8" s="7">
        <f>COUNTIFS($F$5:$F$44,"M",$K$5:$K$44,8,$L$5:$L$44,"NO")</f>
        <v>0</v>
      </c>
      <c r="S8" s="7">
        <f>COUNTIFS($F$5:$F$44,"M",$K$5:$K$44,9,$L$5:$L$44,"NO")</f>
        <v>5</v>
      </c>
      <c r="T8" s="7">
        <f>COUNTIFS($F$5:$F$44,"M",$K$5:$K$44,10,$L$5:$L$44,"NO")</f>
        <v>13</v>
      </c>
      <c r="U8" s="7">
        <f>COUNTIFS($F$5:$F$44,"M",$K$5:$K$44,11,$L$5:$L$44,"NO")</f>
        <v>0</v>
      </c>
      <c r="V8" s="7">
        <f>COUNTIFS($F$5:$F$44,"M",$K$5:$K$44,12,$L$5:$L$44,"NO")</f>
        <v>0</v>
      </c>
      <c r="W8" s="7">
        <f>COUNTIFS($F$5:$F$44,"M",$K$5:$K$44,13,$L$5:$L$44,"NO")</f>
        <v>0</v>
      </c>
      <c r="X8" s="7">
        <f>COUNTIFS($F$5:$F$44,"M",$K$5:$K$44,14,$L$5:$L$44,"NO")</f>
        <v>0</v>
      </c>
      <c r="Y8" s="7">
        <f>COUNTIFS($F$5:$F$44,"M",$K$5:$K$44,15,$L$5:$L$44,"NO")</f>
        <v>0</v>
      </c>
      <c r="Z8" s="7">
        <f t="shared" ref="Z8:Z9" si="6">SUM(O8:Y8)</f>
        <v>18</v>
      </c>
      <c r="AA8" s="15"/>
    </row>
    <row r="9" spans="1:27" ht="19.5" customHeight="1" x14ac:dyDescent="0.25">
      <c r="A9" s="4">
        <v>5</v>
      </c>
      <c r="B9" s="2" t="s">
        <v>178</v>
      </c>
      <c r="C9" s="8"/>
      <c r="D9" s="9"/>
      <c r="E9" s="10"/>
      <c r="F9" s="1" t="str">
        <f t="shared" si="0"/>
        <v>M</v>
      </c>
      <c r="G9" s="1" t="str">
        <f t="shared" si="1"/>
        <v>02</v>
      </c>
      <c r="H9" s="1" t="str">
        <f t="shared" si="2"/>
        <v>08</v>
      </c>
      <c r="I9" s="1">
        <f t="shared" si="3"/>
        <v>2014</v>
      </c>
      <c r="J9" s="13">
        <f t="shared" si="4"/>
        <v>41853</v>
      </c>
      <c r="K9" s="14">
        <f t="shared" si="5"/>
        <v>10</v>
      </c>
      <c r="L9" s="16" t="s">
        <v>28</v>
      </c>
      <c r="M9" s="74"/>
      <c r="N9" s="15" t="s">
        <v>14</v>
      </c>
      <c r="O9" s="7">
        <f>COUNTIFS($F$5:$F$44,"M",$K$5:$K$44,5,$L$5:$L$44,"SI")</f>
        <v>0</v>
      </c>
      <c r="P9" s="7">
        <f>COUNTIFS($F$5:$F$44,"M",$K$5:$K$44,6,$L$5:$L$44,"SI")</f>
        <v>0</v>
      </c>
      <c r="Q9" s="7">
        <f>COUNTIFS($F$5:$F$44,"M",$K$5:$K$44,7,$L$5:$L$44,"SI")</f>
        <v>0</v>
      </c>
      <c r="R9" s="7">
        <f>COUNTIFS($F$5:$F$44,"M",$K$5:$K$44,8,$L$5:$L$44,"SI")</f>
        <v>0</v>
      </c>
      <c r="S9" s="7">
        <f>COUNTIFS($F$5:$F$44,"M",$K$5:$K$44,9,$L$5:$L$44,"SI")</f>
        <v>0</v>
      </c>
      <c r="T9" s="7">
        <f>COUNTIFS($F$5:$F$44,"M",$K$5:$K$44,10,$L$5:$L$44,"SI")</f>
        <v>0</v>
      </c>
      <c r="U9" s="7">
        <f>COUNTIFS($F$5:$F$44,"M",$K$5:$K$44,11,$L$5:$L$44,"SI")</f>
        <v>0</v>
      </c>
      <c r="V9" s="7">
        <f>COUNTIFS($F$5:$F$44,"M",$K$5:$K$44,12,$L$5:$L$44,"SI")</f>
        <v>0</v>
      </c>
      <c r="W9" s="7">
        <f>COUNTIFS($F$5:$F$44,"M",$K$5:$K$44,13,$L$5:$L$44,"SI")</f>
        <v>0</v>
      </c>
      <c r="X9" s="7">
        <f>COUNTIFS($F$5:$F$44,"M",$K$5:$K$44,14,$L$5:$L$44,"SI")</f>
        <v>0</v>
      </c>
      <c r="Y9" s="7">
        <f>COUNTIFS($F$5:$F$44,"M",$K$5:$K$44,15,$L$5:$L$44,"SI")</f>
        <v>0</v>
      </c>
      <c r="Z9" s="7">
        <f t="shared" si="6"/>
        <v>0</v>
      </c>
      <c r="AA9" s="15"/>
    </row>
    <row r="10" spans="1:27" ht="19.5" customHeight="1" x14ac:dyDescent="0.25">
      <c r="A10" s="4">
        <v>6</v>
      </c>
      <c r="B10" s="2" t="s">
        <v>179</v>
      </c>
      <c r="C10" s="8"/>
      <c r="D10" s="9"/>
      <c r="E10" s="10"/>
      <c r="F10" s="1" t="str">
        <f t="shared" si="0"/>
        <v>H</v>
      </c>
      <c r="G10" s="1" t="str">
        <f t="shared" si="1"/>
        <v>29</v>
      </c>
      <c r="H10" s="1" t="str">
        <f t="shared" si="2"/>
        <v>09</v>
      </c>
      <c r="I10" s="1">
        <f t="shared" si="3"/>
        <v>2014</v>
      </c>
      <c r="J10" s="13">
        <f t="shared" si="4"/>
        <v>41911</v>
      </c>
      <c r="K10" s="14">
        <f t="shared" si="5"/>
        <v>9</v>
      </c>
      <c r="L10" s="16" t="s">
        <v>28</v>
      </c>
      <c r="M10" s="15"/>
      <c r="N10" s="15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5"/>
    </row>
    <row r="11" spans="1:27" ht="19.5" customHeight="1" x14ac:dyDescent="0.25">
      <c r="A11" s="4">
        <v>7</v>
      </c>
      <c r="B11" s="2" t="s">
        <v>180</v>
      </c>
      <c r="C11" s="8"/>
      <c r="D11" s="9"/>
      <c r="E11" s="10"/>
      <c r="F11" s="1" t="str">
        <f t="shared" si="0"/>
        <v>M</v>
      </c>
      <c r="G11" s="1" t="str">
        <f t="shared" si="1"/>
        <v>04</v>
      </c>
      <c r="H11" s="1" t="str">
        <f t="shared" si="2"/>
        <v>10</v>
      </c>
      <c r="I11" s="1">
        <f t="shared" si="3"/>
        <v>2014</v>
      </c>
      <c r="J11" s="13">
        <f t="shared" si="4"/>
        <v>41916</v>
      </c>
      <c r="K11" s="14">
        <f t="shared" si="5"/>
        <v>9</v>
      </c>
      <c r="L11" s="16" t="s">
        <v>28</v>
      </c>
      <c r="M11" s="15"/>
      <c r="N11" s="15" t="s">
        <v>15</v>
      </c>
      <c r="O11" s="6">
        <f>SUM(O5:O9)</f>
        <v>0</v>
      </c>
      <c r="P11" s="6">
        <f t="shared" ref="P11:Y11" si="7">SUM(P5:P9)</f>
        <v>0</v>
      </c>
      <c r="Q11" s="6">
        <f t="shared" si="7"/>
        <v>0</v>
      </c>
      <c r="R11" s="6">
        <f t="shared" si="7"/>
        <v>0</v>
      </c>
      <c r="S11" s="6">
        <f t="shared" si="7"/>
        <v>8</v>
      </c>
      <c r="T11" s="6">
        <f t="shared" si="7"/>
        <v>19</v>
      </c>
      <c r="U11" s="6">
        <f t="shared" si="7"/>
        <v>0</v>
      </c>
      <c r="V11" s="6">
        <f t="shared" si="7"/>
        <v>0</v>
      </c>
      <c r="W11" s="6">
        <f t="shared" si="7"/>
        <v>0</v>
      </c>
      <c r="X11" s="6">
        <f t="shared" si="7"/>
        <v>0</v>
      </c>
      <c r="Y11" s="6">
        <f t="shared" si="7"/>
        <v>0</v>
      </c>
      <c r="Z11" s="7">
        <f>SUM(O11:Y11)</f>
        <v>27</v>
      </c>
      <c r="AA11" s="15"/>
    </row>
    <row r="12" spans="1:27" ht="19.5" customHeight="1" x14ac:dyDescent="0.25">
      <c r="A12" s="4">
        <v>8</v>
      </c>
      <c r="B12" s="2" t="s">
        <v>181</v>
      </c>
      <c r="C12" s="8"/>
      <c r="D12" s="9"/>
      <c r="E12" s="10"/>
      <c r="F12" s="1" t="str">
        <f t="shared" si="0"/>
        <v>M</v>
      </c>
      <c r="G12" s="1" t="str">
        <f t="shared" si="1"/>
        <v>24</v>
      </c>
      <c r="H12" s="1" t="str">
        <f t="shared" si="2"/>
        <v>05</v>
      </c>
      <c r="I12" s="1">
        <f t="shared" si="3"/>
        <v>2014</v>
      </c>
      <c r="J12" s="13">
        <f t="shared" si="4"/>
        <v>41783</v>
      </c>
      <c r="K12" s="14">
        <f t="shared" si="5"/>
        <v>10</v>
      </c>
      <c r="L12" s="16" t="s">
        <v>28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9.5" customHeight="1" x14ac:dyDescent="0.25">
      <c r="A13" s="4">
        <v>9</v>
      </c>
      <c r="B13" s="2" t="s">
        <v>182</v>
      </c>
      <c r="C13" s="8"/>
      <c r="D13" s="9"/>
      <c r="E13" s="10"/>
      <c r="F13" s="1" t="str">
        <f t="shared" si="0"/>
        <v>M</v>
      </c>
      <c r="G13" s="1" t="str">
        <f t="shared" si="1"/>
        <v>01</v>
      </c>
      <c r="H13" s="1" t="str">
        <f t="shared" si="2"/>
        <v>09</v>
      </c>
      <c r="I13" s="1">
        <f t="shared" si="3"/>
        <v>2014</v>
      </c>
      <c r="J13" s="13">
        <f t="shared" si="4"/>
        <v>41883</v>
      </c>
      <c r="K13" s="14">
        <f t="shared" si="5"/>
        <v>10</v>
      </c>
      <c r="L13" s="16" t="s">
        <v>28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9.5" customHeight="1" x14ac:dyDescent="0.25">
      <c r="A14" s="4">
        <v>10</v>
      </c>
      <c r="B14" s="2" t="s">
        <v>183</v>
      </c>
      <c r="C14" s="8"/>
      <c r="D14" s="9"/>
      <c r="E14" s="10"/>
      <c r="F14" s="1" t="str">
        <f t="shared" si="0"/>
        <v>H</v>
      </c>
      <c r="G14" s="1" t="str">
        <f t="shared" si="1"/>
        <v>26</v>
      </c>
      <c r="H14" s="1" t="str">
        <f t="shared" si="2"/>
        <v>10</v>
      </c>
      <c r="I14" s="1">
        <f t="shared" si="3"/>
        <v>2014</v>
      </c>
      <c r="J14" s="13">
        <f t="shared" si="4"/>
        <v>41938</v>
      </c>
      <c r="K14" s="14">
        <f t="shared" si="5"/>
        <v>9</v>
      </c>
      <c r="L14" s="16" t="s">
        <v>28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9.5" customHeight="1" x14ac:dyDescent="0.25">
      <c r="A15" s="4">
        <v>11</v>
      </c>
      <c r="B15" s="2" t="s">
        <v>184</v>
      </c>
      <c r="C15" s="8"/>
      <c r="D15" s="9"/>
      <c r="E15" s="10"/>
      <c r="F15" s="1" t="str">
        <f t="shared" si="0"/>
        <v>H</v>
      </c>
      <c r="G15" s="1" t="str">
        <f t="shared" si="1"/>
        <v>01</v>
      </c>
      <c r="H15" s="1" t="str">
        <f t="shared" si="2"/>
        <v>02</v>
      </c>
      <c r="I15" s="1">
        <f t="shared" si="3"/>
        <v>2014</v>
      </c>
      <c r="J15" s="13">
        <f t="shared" si="4"/>
        <v>41671</v>
      </c>
      <c r="K15" s="14">
        <f t="shared" si="5"/>
        <v>10</v>
      </c>
      <c r="L15" s="16" t="s">
        <v>28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9.5" customHeight="1" x14ac:dyDescent="0.25">
      <c r="A16" s="4">
        <v>12</v>
      </c>
      <c r="B16" s="2" t="s">
        <v>185</v>
      </c>
      <c r="C16" s="8"/>
      <c r="D16" s="9"/>
      <c r="E16" s="10"/>
      <c r="F16" s="1" t="str">
        <f t="shared" si="0"/>
        <v>M</v>
      </c>
      <c r="G16" s="1" t="str">
        <f t="shared" si="1"/>
        <v>22</v>
      </c>
      <c r="H16" s="1" t="str">
        <f t="shared" si="2"/>
        <v>12</v>
      </c>
      <c r="I16" s="1">
        <f t="shared" si="3"/>
        <v>2014</v>
      </c>
      <c r="J16" s="13">
        <f t="shared" si="4"/>
        <v>41995</v>
      </c>
      <c r="K16" s="14">
        <f t="shared" si="5"/>
        <v>9</v>
      </c>
      <c r="L16" s="16" t="s">
        <v>28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9.5" customHeight="1" x14ac:dyDescent="0.25">
      <c r="A17" s="4">
        <v>13</v>
      </c>
      <c r="B17" s="2" t="s">
        <v>186</v>
      </c>
      <c r="C17" s="8"/>
      <c r="D17" s="10"/>
      <c r="E17" s="10"/>
      <c r="F17" s="1" t="str">
        <f t="shared" si="0"/>
        <v>M</v>
      </c>
      <c r="G17" s="1" t="str">
        <f t="shared" si="1"/>
        <v>03</v>
      </c>
      <c r="H17" s="1" t="str">
        <f t="shared" si="2"/>
        <v>04</v>
      </c>
      <c r="I17" s="1">
        <f t="shared" si="3"/>
        <v>2014</v>
      </c>
      <c r="J17" s="13">
        <f t="shared" si="4"/>
        <v>41732</v>
      </c>
      <c r="K17" s="14">
        <f t="shared" si="5"/>
        <v>10</v>
      </c>
      <c r="L17" s="16" t="s">
        <v>28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9.5" customHeight="1" x14ac:dyDescent="0.25">
      <c r="A18" s="4">
        <v>14</v>
      </c>
      <c r="B18" s="2" t="s">
        <v>187</v>
      </c>
      <c r="C18" s="8"/>
      <c r="D18" s="9"/>
      <c r="E18" s="10"/>
      <c r="F18" s="1" t="str">
        <f t="shared" si="0"/>
        <v>H</v>
      </c>
      <c r="G18" s="1" t="str">
        <f t="shared" si="1"/>
        <v>13</v>
      </c>
      <c r="H18" s="1" t="str">
        <f t="shared" si="2"/>
        <v>11</v>
      </c>
      <c r="I18" s="1">
        <f t="shared" si="3"/>
        <v>2014</v>
      </c>
      <c r="J18" s="13">
        <f t="shared" si="4"/>
        <v>41956</v>
      </c>
      <c r="K18" s="14">
        <f t="shared" si="5"/>
        <v>9</v>
      </c>
      <c r="L18" s="16" t="s">
        <v>28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9.5" customHeight="1" x14ac:dyDescent="0.25">
      <c r="A19" s="4">
        <v>15</v>
      </c>
      <c r="B19" s="2" t="s">
        <v>188</v>
      </c>
      <c r="C19" s="8"/>
      <c r="D19" s="9"/>
      <c r="E19" s="10"/>
      <c r="F19" s="1" t="str">
        <f t="shared" si="0"/>
        <v>M</v>
      </c>
      <c r="G19" s="1" t="str">
        <f t="shared" si="1"/>
        <v>17</v>
      </c>
      <c r="H19" s="1" t="str">
        <f t="shared" si="2"/>
        <v>06</v>
      </c>
      <c r="I19" s="1">
        <f t="shared" si="3"/>
        <v>2014</v>
      </c>
      <c r="J19" s="13">
        <f t="shared" si="4"/>
        <v>41807</v>
      </c>
      <c r="K19" s="14">
        <f t="shared" si="5"/>
        <v>10</v>
      </c>
      <c r="L19" s="16" t="s">
        <v>28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9.5" customHeight="1" x14ac:dyDescent="0.25">
      <c r="A20" s="4">
        <v>16</v>
      </c>
      <c r="B20" s="2" t="s">
        <v>189</v>
      </c>
      <c r="C20" s="8"/>
      <c r="D20" s="9"/>
      <c r="E20" s="10"/>
      <c r="F20" s="1" t="str">
        <f t="shared" si="0"/>
        <v>H</v>
      </c>
      <c r="G20" s="1" t="str">
        <f t="shared" si="1"/>
        <v>14</v>
      </c>
      <c r="H20" s="1" t="str">
        <f t="shared" si="2"/>
        <v>05</v>
      </c>
      <c r="I20" s="1">
        <f t="shared" si="3"/>
        <v>2014</v>
      </c>
      <c r="J20" s="13">
        <f t="shared" si="4"/>
        <v>41773</v>
      </c>
      <c r="K20" s="14">
        <f t="shared" si="5"/>
        <v>10</v>
      </c>
      <c r="L20" s="16" t="s">
        <v>28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9.5" customHeight="1" x14ac:dyDescent="0.25">
      <c r="A21" s="4">
        <v>17</v>
      </c>
      <c r="B21" s="2" t="s">
        <v>190</v>
      </c>
      <c r="C21" s="8"/>
      <c r="D21" s="9"/>
      <c r="E21" s="10"/>
      <c r="F21" s="1" t="str">
        <f t="shared" si="0"/>
        <v>M</v>
      </c>
      <c r="G21" s="1" t="str">
        <f t="shared" si="1"/>
        <v>16</v>
      </c>
      <c r="H21" s="1" t="str">
        <f t="shared" si="2"/>
        <v>05</v>
      </c>
      <c r="I21" s="1">
        <f t="shared" si="3"/>
        <v>2014</v>
      </c>
      <c r="J21" s="13">
        <f t="shared" si="4"/>
        <v>41775</v>
      </c>
      <c r="K21" s="14">
        <f t="shared" si="5"/>
        <v>10</v>
      </c>
      <c r="L21" s="16" t="s">
        <v>28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9.5" customHeight="1" x14ac:dyDescent="0.25">
      <c r="A22" s="4">
        <v>18</v>
      </c>
      <c r="B22" s="2" t="s">
        <v>191</v>
      </c>
      <c r="C22" s="8"/>
      <c r="D22" s="9"/>
      <c r="E22" s="10"/>
      <c r="F22" s="1" t="str">
        <f t="shared" si="0"/>
        <v>M</v>
      </c>
      <c r="G22" s="1" t="str">
        <f t="shared" si="1"/>
        <v>11</v>
      </c>
      <c r="H22" s="1" t="str">
        <f t="shared" si="2"/>
        <v>10</v>
      </c>
      <c r="I22" s="1">
        <f t="shared" si="3"/>
        <v>2014</v>
      </c>
      <c r="J22" s="13">
        <f t="shared" si="4"/>
        <v>41923</v>
      </c>
      <c r="K22" s="14">
        <f t="shared" si="5"/>
        <v>9</v>
      </c>
      <c r="L22" s="16" t="s">
        <v>28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9.5" customHeight="1" x14ac:dyDescent="0.25">
      <c r="A23" s="4">
        <v>19</v>
      </c>
      <c r="B23" s="2" t="s">
        <v>192</v>
      </c>
      <c r="C23" s="8"/>
      <c r="D23" s="11"/>
      <c r="E23" s="12"/>
      <c r="F23" s="1" t="str">
        <f t="shared" si="0"/>
        <v>H</v>
      </c>
      <c r="G23" s="1" t="str">
        <f t="shared" si="1"/>
        <v>02</v>
      </c>
      <c r="H23" s="1" t="str">
        <f t="shared" si="2"/>
        <v>01</v>
      </c>
      <c r="I23" s="1">
        <f t="shared" si="3"/>
        <v>2014</v>
      </c>
      <c r="J23" s="13">
        <f t="shared" si="4"/>
        <v>41641</v>
      </c>
      <c r="K23" s="14">
        <f t="shared" si="5"/>
        <v>10</v>
      </c>
      <c r="L23" s="16" t="s">
        <v>28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9.5" customHeight="1" x14ac:dyDescent="0.25">
      <c r="A24" s="4">
        <v>20</v>
      </c>
      <c r="B24" s="2" t="s">
        <v>193</v>
      </c>
      <c r="C24" s="8"/>
      <c r="D24" s="9"/>
      <c r="E24" s="10"/>
      <c r="F24" s="1" t="str">
        <f t="shared" si="0"/>
        <v>H</v>
      </c>
      <c r="G24" s="1" t="str">
        <f t="shared" si="1"/>
        <v>02</v>
      </c>
      <c r="H24" s="1" t="str">
        <f t="shared" si="2"/>
        <v>06</v>
      </c>
      <c r="I24" s="1">
        <f t="shared" si="3"/>
        <v>2014</v>
      </c>
      <c r="J24" s="13">
        <f t="shared" si="4"/>
        <v>41792</v>
      </c>
      <c r="K24" s="14">
        <f t="shared" si="5"/>
        <v>10</v>
      </c>
      <c r="L24" s="16" t="s">
        <v>28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9.5" customHeight="1" x14ac:dyDescent="0.25">
      <c r="A25" s="4">
        <v>21</v>
      </c>
      <c r="B25" s="2" t="s">
        <v>194</v>
      </c>
      <c r="C25" s="8"/>
      <c r="D25" s="9"/>
      <c r="E25" s="10"/>
      <c r="F25" s="1" t="str">
        <f t="shared" si="0"/>
        <v>M</v>
      </c>
      <c r="G25" s="1" t="str">
        <f t="shared" si="1"/>
        <v>11</v>
      </c>
      <c r="H25" s="1" t="str">
        <f t="shared" si="2"/>
        <v>10</v>
      </c>
      <c r="I25" s="1">
        <f t="shared" si="3"/>
        <v>2013</v>
      </c>
      <c r="J25" s="13">
        <f t="shared" si="4"/>
        <v>41558</v>
      </c>
      <c r="K25" s="14">
        <f t="shared" si="5"/>
        <v>10</v>
      </c>
      <c r="L25" s="16" t="s">
        <v>28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9.5" customHeight="1" x14ac:dyDescent="0.25">
      <c r="A26" s="4">
        <v>22</v>
      </c>
      <c r="B26" s="2" t="s">
        <v>195</v>
      </c>
      <c r="C26" s="8"/>
      <c r="D26" s="9"/>
      <c r="E26" s="10"/>
      <c r="F26" s="1" t="str">
        <f t="shared" si="0"/>
        <v>M</v>
      </c>
      <c r="G26" s="1" t="str">
        <f t="shared" si="1"/>
        <v>27</v>
      </c>
      <c r="H26" s="1" t="str">
        <f t="shared" si="2"/>
        <v>02</v>
      </c>
      <c r="I26" s="1">
        <f t="shared" si="3"/>
        <v>2014</v>
      </c>
      <c r="J26" s="13">
        <f t="shared" si="4"/>
        <v>41697</v>
      </c>
      <c r="K26" s="14">
        <f t="shared" si="5"/>
        <v>10</v>
      </c>
      <c r="L26" s="16" t="s">
        <v>28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9.5" customHeight="1" x14ac:dyDescent="0.25">
      <c r="A27" s="4">
        <v>23</v>
      </c>
      <c r="B27" s="2" t="s">
        <v>196</v>
      </c>
      <c r="C27" s="8"/>
      <c r="D27" s="9"/>
      <c r="E27" s="10"/>
      <c r="F27" s="1" t="str">
        <f t="shared" si="0"/>
        <v>M</v>
      </c>
      <c r="G27" s="1" t="str">
        <f t="shared" si="1"/>
        <v>30</v>
      </c>
      <c r="H27" s="1" t="str">
        <f t="shared" si="2"/>
        <v>09</v>
      </c>
      <c r="I27" s="1">
        <f t="shared" si="3"/>
        <v>2014</v>
      </c>
      <c r="J27" s="13">
        <f t="shared" si="4"/>
        <v>41912</v>
      </c>
      <c r="K27" s="14">
        <f t="shared" si="5"/>
        <v>9</v>
      </c>
      <c r="L27" s="16" t="s">
        <v>28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9.5" customHeight="1" x14ac:dyDescent="0.25">
      <c r="A28" s="4">
        <v>24</v>
      </c>
      <c r="B28" s="2" t="s">
        <v>197</v>
      </c>
      <c r="C28" s="8"/>
      <c r="D28" s="9"/>
      <c r="E28" s="9"/>
      <c r="F28" s="1" t="str">
        <f t="shared" si="0"/>
        <v>M</v>
      </c>
      <c r="G28" s="1" t="str">
        <f t="shared" si="1"/>
        <v>08</v>
      </c>
      <c r="H28" s="1" t="str">
        <f t="shared" si="2"/>
        <v>08</v>
      </c>
      <c r="I28" s="1">
        <f t="shared" si="3"/>
        <v>2014</v>
      </c>
      <c r="J28" s="13">
        <f t="shared" si="4"/>
        <v>41859</v>
      </c>
      <c r="K28" s="14">
        <f t="shared" si="5"/>
        <v>10</v>
      </c>
      <c r="L28" s="16" t="s">
        <v>28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9.5" customHeight="1" x14ac:dyDescent="0.25">
      <c r="A29" s="4">
        <v>25</v>
      </c>
      <c r="B29" s="2" t="s">
        <v>198</v>
      </c>
      <c r="C29" s="8"/>
      <c r="D29" s="9"/>
      <c r="E29" s="9"/>
      <c r="F29" s="1" t="str">
        <f t="shared" si="0"/>
        <v>M</v>
      </c>
      <c r="G29" s="1" t="str">
        <f t="shared" si="1"/>
        <v>26</v>
      </c>
      <c r="H29" s="1" t="str">
        <f t="shared" si="2"/>
        <v>01</v>
      </c>
      <c r="I29" s="1">
        <f t="shared" si="3"/>
        <v>2014</v>
      </c>
      <c r="J29" s="13">
        <f t="shared" si="4"/>
        <v>41665</v>
      </c>
      <c r="K29" s="14">
        <f t="shared" si="5"/>
        <v>10</v>
      </c>
      <c r="L29" s="16" t="s">
        <v>28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9.5" customHeight="1" x14ac:dyDescent="0.25">
      <c r="A30" s="4">
        <v>26</v>
      </c>
      <c r="B30" s="2" t="s">
        <v>199</v>
      </c>
      <c r="C30" s="8"/>
      <c r="D30" s="9"/>
      <c r="E30" s="9"/>
      <c r="F30" s="1" t="str">
        <f t="shared" ref="F30:F37" si="8">MID(B30,11,1)</f>
        <v>H</v>
      </c>
      <c r="G30" s="1" t="str">
        <f t="shared" ref="G30:G37" si="9">MID(B30,9,2)</f>
        <v>25</v>
      </c>
      <c r="H30" s="1" t="str">
        <f t="shared" ref="H30:H37" si="10">MID(B30,7,2)</f>
        <v>06</v>
      </c>
      <c r="I30" s="1">
        <f t="shared" ref="I30:I37" si="11">MID(B30,5,2)+2000</f>
        <v>2014</v>
      </c>
      <c r="J30" s="13">
        <f t="shared" si="4"/>
        <v>41815</v>
      </c>
      <c r="K30" s="14">
        <f t="shared" si="5"/>
        <v>10</v>
      </c>
      <c r="L30" s="16" t="s">
        <v>28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9.5" customHeight="1" x14ac:dyDescent="0.25">
      <c r="A31" s="4">
        <v>27</v>
      </c>
      <c r="B31" s="2" t="s">
        <v>200</v>
      </c>
      <c r="C31" s="8"/>
      <c r="D31" s="9"/>
      <c r="E31" s="9"/>
      <c r="F31" s="1" t="str">
        <f t="shared" si="8"/>
        <v>H</v>
      </c>
      <c r="G31" s="1" t="str">
        <f t="shared" si="9"/>
        <v>31</v>
      </c>
      <c r="H31" s="1" t="str">
        <f t="shared" si="10"/>
        <v>01</v>
      </c>
      <c r="I31" s="1">
        <f t="shared" si="11"/>
        <v>2014</v>
      </c>
      <c r="J31" s="13">
        <f t="shared" si="4"/>
        <v>41670</v>
      </c>
      <c r="K31" s="14">
        <f t="shared" si="5"/>
        <v>10</v>
      </c>
      <c r="L31" s="16" t="s">
        <v>28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9.5" customHeight="1" x14ac:dyDescent="0.25">
      <c r="A32" s="4">
        <v>28</v>
      </c>
      <c r="B32" s="2"/>
      <c r="C32" s="8"/>
      <c r="D32" s="9"/>
      <c r="E32" s="9"/>
      <c r="F32" s="1" t="str">
        <f t="shared" si="8"/>
        <v/>
      </c>
      <c r="G32" s="1" t="str">
        <f t="shared" si="9"/>
        <v/>
      </c>
      <c r="H32" s="1" t="str">
        <f t="shared" si="10"/>
        <v/>
      </c>
      <c r="I32" s="1" t="e">
        <f t="shared" si="11"/>
        <v>#VALUE!</v>
      </c>
      <c r="J32" s="13" t="e">
        <f t="shared" si="4"/>
        <v>#VALUE!</v>
      </c>
      <c r="K32" s="14" t="e">
        <f t="shared" si="5"/>
        <v>#VALUE!</v>
      </c>
      <c r="L32" s="16" t="s">
        <v>28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9.5" customHeight="1" x14ac:dyDescent="0.25">
      <c r="A33" s="4">
        <v>29</v>
      </c>
      <c r="B33" s="2"/>
      <c r="C33" s="8"/>
      <c r="D33" s="9"/>
      <c r="E33" s="9"/>
      <c r="F33" s="1" t="str">
        <f t="shared" si="8"/>
        <v/>
      </c>
      <c r="G33" s="1" t="str">
        <f t="shared" si="9"/>
        <v/>
      </c>
      <c r="H33" s="1" t="str">
        <f t="shared" si="10"/>
        <v/>
      </c>
      <c r="I33" s="1" t="e">
        <f t="shared" si="11"/>
        <v>#VALUE!</v>
      </c>
      <c r="J33" s="13" t="e">
        <f t="shared" si="4"/>
        <v>#VALUE!</v>
      </c>
      <c r="K33" s="14" t="e">
        <f t="shared" si="5"/>
        <v>#VALUE!</v>
      </c>
      <c r="L33" s="16" t="s">
        <v>28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9.5" customHeight="1" x14ac:dyDescent="0.25">
      <c r="A34" s="4">
        <v>30</v>
      </c>
      <c r="B34" s="2"/>
      <c r="C34" s="8"/>
      <c r="D34" s="9"/>
      <c r="E34" s="9"/>
      <c r="F34" s="1" t="str">
        <f t="shared" si="8"/>
        <v/>
      </c>
      <c r="G34" s="1" t="str">
        <f t="shared" si="9"/>
        <v/>
      </c>
      <c r="H34" s="1" t="str">
        <f t="shared" si="10"/>
        <v/>
      </c>
      <c r="I34" s="1" t="e">
        <f t="shared" si="11"/>
        <v>#VALUE!</v>
      </c>
      <c r="J34" s="13" t="e">
        <f t="shared" si="4"/>
        <v>#VALUE!</v>
      </c>
      <c r="K34" s="14" t="e">
        <f t="shared" si="5"/>
        <v>#VALUE!</v>
      </c>
      <c r="L34" s="16" t="s">
        <v>28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9.5" customHeight="1" x14ac:dyDescent="0.25">
      <c r="A35" s="4">
        <v>31</v>
      </c>
      <c r="B35" s="2"/>
      <c r="C35" s="8"/>
      <c r="D35" s="9"/>
      <c r="E35" s="9"/>
      <c r="F35" s="1" t="str">
        <f t="shared" si="8"/>
        <v/>
      </c>
      <c r="G35" s="1" t="str">
        <f t="shared" si="9"/>
        <v/>
      </c>
      <c r="H35" s="1" t="str">
        <f t="shared" si="10"/>
        <v/>
      </c>
      <c r="I35" s="1" t="e">
        <f t="shared" si="11"/>
        <v>#VALUE!</v>
      </c>
      <c r="J35" s="13" t="e">
        <f t="shared" si="4"/>
        <v>#VALUE!</v>
      </c>
      <c r="K35" s="14" t="e">
        <f t="shared" si="5"/>
        <v>#VALUE!</v>
      </c>
      <c r="L35" s="16" t="s">
        <v>28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9.5" customHeight="1" x14ac:dyDescent="0.25">
      <c r="A36" s="4">
        <v>32</v>
      </c>
      <c r="B36" s="2"/>
      <c r="C36" s="8"/>
      <c r="D36" s="9"/>
      <c r="E36" s="9"/>
      <c r="F36" s="1" t="str">
        <f t="shared" si="8"/>
        <v/>
      </c>
      <c r="G36" s="1" t="str">
        <f t="shared" si="9"/>
        <v/>
      </c>
      <c r="H36" s="1" t="str">
        <f t="shared" si="10"/>
        <v/>
      </c>
      <c r="I36" s="1" t="e">
        <f t="shared" si="11"/>
        <v>#VALUE!</v>
      </c>
      <c r="J36" s="13" t="e">
        <f t="shared" si="4"/>
        <v>#VALUE!</v>
      </c>
      <c r="K36" s="14" t="e">
        <f t="shared" si="5"/>
        <v>#VALUE!</v>
      </c>
      <c r="L36" s="16" t="s">
        <v>28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9.5" customHeight="1" x14ac:dyDescent="0.25">
      <c r="A37" s="4">
        <v>33</v>
      </c>
      <c r="B37" s="2"/>
      <c r="C37" s="72"/>
      <c r="D37" s="9"/>
      <c r="E37" s="9"/>
      <c r="F37" s="1" t="str">
        <f t="shared" si="8"/>
        <v/>
      </c>
      <c r="G37" s="1" t="str">
        <f t="shared" si="9"/>
        <v/>
      </c>
      <c r="H37" s="1" t="str">
        <f t="shared" si="10"/>
        <v/>
      </c>
      <c r="I37" s="1" t="e">
        <f t="shared" si="11"/>
        <v>#VALUE!</v>
      </c>
      <c r="J37" s="13" t="e">
        <f t="shared" si="4"/>
        <v>#VALUE!</v>
      </c>
      <c r="K37" s="14" t="e">
        <f t="shared" si="5"/>
        <v>#VALUE!</v>
      </c>
      <c r="L37" s="16" t="s">
        <v>28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9.5" customHeight="1" x14ac:dyDescent="0.25">
      <c r="A38" s="4">
        <v>34</v>
      </c>
      <c r="B38" s="70"/>
      <c r="D38" s="9"/>
      <c r="E38" s="9"/>
      <c r="F38" s="1" t="str">
        <f t="shared" ref="F38:F39" si="12">MID(B38,11,1)</f>
        <v/>
      </c>
      <c r="G38" s="1" t="str">
        <f t="shared" ref="G38:G39" si="13">MID(B38,9,2)</f>
        <v/>
      </c>
      <c r="H38" s="1" t="str">
        <f t="shared" ref="H38:H39" si="14">MID(B38,7,2)</f>
        <v/>
      </c>
      <c r="I38" s="1" t="e">
        <f t="shared" ref="I38:I39" si="15">MID(B38,5,2)+2000</f>
        <v>#VALUE!</v>
      </c>
      <c r="J38" s="13" t="e">
        <f t="shared" ref="J38:J39" si="16">DATE(I38,H38,G38)</f>
        <v>#VALUE!</v>
      </c>
      <c r="K38" s="14" t="e">
        <f t="shared" ref="K38:K39" si="17">DATEDIF(J38,$J$3,"Y")</f>
        <v>#VALUE!</v>
      </c>
      <c r="L38" s="16" t="s">
        <v>28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9.5" customHeight="1" x14ac:dyDescent="0.25">
      <c r="A39" s="4">
        <v>35</v>
      </c>
      <c r="B39" s="2"/>
      <c r="C39" s="72"/>
      <c r="D39" s="9"/>
      <c r="E39" s="9"/>
      <c r="F39" s="1" t="str">
        <f t="shared" si="12"/>
        <v/>
      </c>
      <c r="G39" s="1" t="str">
        <f t="shared" si="13"/>
        <v/>
      </c>
      <c r="H39" s="1" t="str">
        <f t="shared" si="14"/>
        <v/>
      </c>
      <c r="I39" s="1" t="e">
        <f t="shared" si="15"/>
        <v>#VALUE!</v>
      </c>
      <c r="J39" s="13" t="e">
        <f t="shared" si="16"/>
        <v>#VALUE!</v>
      </c>
      <c r="K39" s="14" t="e">
        <f t="shared" si="17"/>
        <v>#VALUE!</v>
      </c>
      <c r="L39" s="16" t="s">
        <v>28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9.5" customHeight="1" x14ac:dyDescent="0.25">
      <c r="A40" s="4">
        <v>36</v>
      </c>
      <c r="B40" s="2"/>
      <c r="C40" s="8"/>
      <c r="D40" s="9"/>
      <c r="E40" s="9"/>
      <c r="F40" s="1" t="str">
        <f t="shared" ref="F40:F43" si="18">MID(B40,11,1)</f>
        <v/>
      </c>
      <c r="G40" s="1" t="str">
        <f t="shared" ref="G40:G44" si="19">MID(B40,9,2)</f>
        <v/>
      </c>
      <c r="H40" s="1" t="str">
        <f t="shared" ref="H40:H44" si="20">MID(B40,7,2)</f>
        <v/>
      </c>
      <c r="I40" s="1" t="e">
        <f t="shared" ref="I40:I44" si="21">MID(B40,5,2)+2000</f>
        <v>#VALUE!</v>
      </c>
      <c r="J40" s="13" t="e">
        <f t="shared" si="4"/>
        <v>#VALUE!</v>
      </c>
      <c r="K40" s="14" t="e">
        <f t="shared" si="5"/>
        <v>#VALUE!</v>
      </c>
      <c r="L40" s="16" t="s">
        <v>28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9.5" customHeight="1" x14ac:dyDescent="0.25">
      <c r="A41" s="4">
        <v>37</v>
      </c>
      <c r="B41" s="2"/>
      <c r="C41" s="8"/>
      <c r="D41" s="9"/>
      <c r="E41" s="9"/>
      <c r="F41" s="1" t="str">
        <f t="shared" si="18"/>
        <v/>
      </c>
      <c r="G41" s="1" t="str">
        <f t="shared" si="19"/>
        <v/>
      </c>
      <c r="H41" s="1" t="str">
        <f t="shared" si="20"/>
        <v/>
      </c>
      <c r="I41" s="1" t="e">
        <f t="shared" si="21"/>
        <v>#VALUE!</v>
      </c>
      <c r="J41" s="13" t="e">
        <f t="shared" si="4"/>
        <v>#VALUE!</v>
      </c>
      <c r="K41" s="14" t="e">
        <f t="shared" si="5"/>
        <v>#VALUE!</v>
      </c>
      <c r="L41" s="16" t="s">
        <v>28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9.5" customHeight="1" x14ac:dyDescent="0.25">
      <c r="A42" s="4">
        <v>38</v>
      </c>
      <c r="B42" s="2"/>
      <c r="C42" s="8"/>
      <c r="D42" s="9"/>
      <c r="E42" s="9"/>
      <c r="F42" s="1" t="str">
        <f t="shared" si="18"/>
        <v/>
      </c>
      <c r="G42" s="1" t="str">
        <f t="shared" si="19"/>
        <v/>
      </c>
      <c r="H42" s="1" t="str">
        <f t="shared" si="20"/>
        <v/>
      </c>
      <c r="I42" s="1" t="e">
        <f t="shared" si="21"/>
        <v>#VALUE!</v>
      </c>
      <c r="J42" s="13" t="e">
        <f t="shared" si="4"/>
        <v>#VALUE!</v>
      </c>
      <c r="K42" s="14" t="e">
        <f t="shared" si="5"/>
        <v>#VALUE!</v>
      </c>
      <c r="L42" s="16" t="s">
        <v>28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9.5" customHeight="1" x14ac:dyDescent="0.25">
      <c r="A43" s="4">
        <v>39</v>
      </c>
      <c r="B43" s="2"/>
      <c r="C43" s="8"/>
      <c r="D43" s="9"/>
      <c r="E43" s="9"/>
      <c r="F43" s="1" t="str">
        <f t="shared" si="18"/>
        <v/>
      </c>
      <c r="G43" s="1" t="str">
        <f t="shared" si="19"/>
        <v/>
      </c>
      <c r="H43" s="1" t="str">
        <f t="shared" si="20"/>
        <v/>
      </c>
      <c r="I43" s="1" t="e">
        <f t="shared" si="21"/>
        <v>#VALUE!</v>
      </c>
      <c r="J43" s="13" t="e">
        <f t="shared" si="4"/>
        <v>#VALUE!</v>
      </c>
      <c r="K43" s="14" t="e">
        <f t="shared" si="5"/>
        <v>#VALUE!</v>
      </c>
      <c r="L43" s="16" t="s">
        <v>28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5" customHeight="1" x14ac:dyDescent="0.25">
      <c r="A44" s="4">
        <v>40</v>
      </c>
      <c r="B44" s="1"/>
      <c r="C44" s="8"/>
      <c r="D44" s="1"/>
      <c r="E44" s="1"/>
      <c r="F44" s="1" t="str">
        <f>MID(B44,11,1)</f>
        <v/>
      </c>
      <c r="G44" s="1" t="str">
        <f t="shared" si="19"/>
        <v/>
      </c>
      <c r="H44" s="1" t="str">
        <f t="shared" si="20"/>
        <v/>
      </c>
      <c r="I44" s="1" t="e">
        <f t="shared" si="21"/>
        <v>#VALUE!</v>
      </c>
      <c r="J44" s="13" t="e">
        <f t="shared" si="4"/>
        <v>#VALUE!</v>
      </c>
      <c r="K44" s="14" t="e">
        <f t="shared" si="5"/>
        <v>#VALUE!</v>
      </c>
      <c r="L44" s="16" t="s">
        <v>28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5">
      <c r="A45" s="15"/>
      <c r="B45" s="15"/>
      <c r="C45" s="15"/>
      <c r="D45" s="15"/>
      <c r="E45" s="15"/>
      <c r="F45" s="21"/>
      <c r="G45" s="20"/>
      <c r="H45" s="20"/>
      <c r="I45" s="20"/>
      <c r="J45" s="55" t="s">
        <v>6</v>
      </c>
      <c r="K45" s="20">
        <f>COUNTIF(F5:F44, "M")</f>
        <v>18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5.75" customHeight="1" x14ac:dyDescent="0.25">
      <c r="A46" s="15"/>
      <c r="B46" s="15"/>
      <c r="C46" s="15"/>
      <c r="D46" s="15"/>
      <c r="E46" s="15"/>
      <c r="F46" s="19"/>
      <c r="G46" s="20"/>
      <c r="H46" s="20"/>
      <c r="I46" s="20"/>
      <c r="J46" s="55" t="s">
        <v>5</v>
      </c>
      <c r="K46" s="20">
        <f>COUNTIF(F5:F44,"H")</f>
        <v>9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5.75" x14ac:dyDescent="0.25">
      <c r="A47" s="15"/>
      <c r="B47" s="54"/>
      <c r="C47" s="15"/>
      <c r="D47" s="15"/>
      <c r="E47" s="15"/>
      <c r="F47" s="19"/>
      <c r="G47" s="20"/>
      <c r="H47" s="20"/>
      <c r="I47" s="20"/>
      <c r="J47" s="55" t="s">
        <v>12</v>
      </c>
      <c r="K47" s="20">
        <f>SUM(K45:K46)</f>
        <v>27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5">
      <c r="A48" s="15"/>
      <c r="B48" s="15"/>
      <c r="C48" s="15"/>
      <c r="D48" s="15"/>
      <c r="E48" s="15"/>
      <c r="F48" s="19"/>
      <c r="G48" s="20"/>
      <c r="H48" s="20"/>
      <c r="I48" s="20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5">
      <c r="A49" s="15"/>
      <c r="B49" s="15"/>
      <c r="C49" s="15"/>
      <c r="D49" s="15"/>
      <c r="E49" s="15"/>
      <c r="F49" s="19"/>
      <c r="G49" s="20"/>
      <c r="H49" s="20"/>
      <c r="I49" s="20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5.75" customHeight="1" x14ac:dyDescent="0.25">
      <c r="A50" s="15"/>
      <c r="B50" s="15"/>
      <c r="D50" s="15"/>
      <c r="E50" s="15"/>
      <c r="F50" s="19"/>
      <c r="G50" s="20"/>
      <c r="H50" s="20"/>
      <c r="I50" s="20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</sheetData>
  <autoFilter ref="A4:K47" xr:uid="{00000000-0009-0000-0000-000000000000}"/>
  <sortState xmlns:xlrd2="http://schemas.microsoft.com/office/spreadsheetml/2017/richdata2" ref="B5:C37">
    <sortCondition ref="C5:C37"/>
  </sortState>
  <mergeCells count="2">
    <mergeCell ref="M5:M6"/>
    <mergeCell ref="M8:M9"/>
  </mergeCells>
  <conditionalFormatting sqref="F1:F1048576">
    <cfRule type="cellIs" dxfId="9" priority="2" operator="equal">
      <formula>"H"</formula>
    </cfRule>
    <cfRule type="cellIs" dxfId="8" priority="3" operator="equal">
      <formula>"M"</formula>
    </cfRule>
  </conditionalFormatting>
  <conditionalFormatting sqref="K5:K44">
    <cfRule type="colorScale" priority="1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7559055118110237" right="0.24" top="0.31496062992125984" bottom="0.19685039370078741" header="0.31496062992125984" footer="0.19685039370078741"/>
  <pageSetup scale="52" orientation="landscape" r:id="rId1"/>
  <colBreaks count="1" manualBreakCount="1">
    <brk id="1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9F756-4824-47A6-961E-22A0688B9ED3}">
  <sheetPr>
    <pageSetUpPr fitToPage="1"/>
  </sheetPr>
  <dimension ref="A1:AA63"/>
  <sheetViews>
    <sheetView showGridLines="0" view="pageBreakPreview" zoomScaleNormal="25" zoomScaleSheetLayoutView="100" workbookViewId="0">
      <selection activeCell="H6" sqref="H6"/>
    </sheetView>
  </sheetViews>
  <sheetFormatPr baseColWidth="10" defaultColWidth="11.42578125" defaultRowHeight="15" x14ac:dyDescent="0.25"/>
  <cols>
    <col min="1" max="1" width="3" customWidth="1"/>
    <col min="2" max="2" width="21.5703125" customWidth="1"/>
    <col min="3" max="3" width="39.5703125" customWidth="1"/>
    <col min="4" max="4" width="11.42578125" hidden="1" customWidth="1"/>
    <col min="5" max="5" width="0.140625" hidden="1" customWidth="1"/>
    <col min="6" max="6" width="6.85546875" customWidth="1"/>
    <col min="7" max="9" width="5.7109375" customWidth="1"/>
    <col min="10" max="10" width="11.85546875" bestFit="1" customWidth="1"/>
    <col min="11" max="11" width="9.28515625" customWidth="1"/>
    <col min="14" max="14" width="12.7109375" customWidth="1"/>
    <col min="15" max="26" width="6.5703125" customWidth="1"/>
  </cols>
  <sheetData>
    <row r="1" spans="1:27" ht="16.5" customHeight="1" x14ac:dyDescent="0.25">
      <c r="A1" s="50"/>
      <c r="B1" s="15"/>
      <c r="C1" s="21"/>
      <c r="D1" s="56"/>
      <c r="E1" s="56"/>
      <c r="F1" s="57" t="s">
        <v>282</v>
      </c>
      <c r="G1" s="58"/>
      <c r="H1" s="21"/>
      <c r="I1" s="21"/>
      <c r="J1" s="21"/>
      <c r="K1" s="15"/>
      <c r="L1" s="15"/>
      <c r="M1" s="15"/>
      <c r="N1" s="15"/>
      <c r="O1" s="15"/>
      <c r="P1" s="15"/>
      <c r="Q1" s="15"/>
      <c r="R1" s="15"/>
      <c r="S1" s="57" t="s">
        <v>173</v>
      </c>
      <c r="T1" s="15"/>
      <c r="U1" s="15"/>
      <c r="V1" s="15"/>
      <c r="W1" s="15"/>
      <c r="X1" s="15"/>
      <c r="Y1" s="15"/>
      <c r="Z1" s="15"/>
      <c r="AA1" s="15"/>
    </row>
    <row r="2" spans="1:27" ht="15" customHeight="1" x14ac:dyDescent="0.25">
      <c r="A2" s="50"/>
      <c r="B2" s="15"/>
      <c r="C2" s="21"/>
      <c r="D2" s="56"/>
      <c r="E2" s="56"/>
      <c r="F2" s="57" t="s">
        <v>280</v>
      </c>
      <c r="G2" s="58"/>
      <c r="H2" s="21"/>
      <c r="I2" s="21"/>
      <c r="J2" s="21"/>
      <c r="K2" s="15"/>
      <c r="L2" s="15"/>
      <c r="M2" s="15"/>
      <c r="N2" s="15"/>
      <c r="O2" s="15"/>
      <c r="P2" s="15"/>
      <c r="Q2" s="21" t="s">
        <v>35</v>
      </c>
      <c r="R2" s="15"/>
      <c r="S2" s="15"/>
      <c r="T2" s="21" t="s">
        <v>85</v>
      </c>
      <c r="U2" s="15"/>
      <c r="V2" s="15"/>
      <c r="W2" s="15"/>
      <c r="X2" s="15"/>
      <c r="Y2" s="15"/>
      <c r="Z2" s="15"/>
      <c r="AA2" s="15"/>
    </row>
    <row r="3" spans="1:27" ht="14.25" customHeight="1" x14ac:dyDescent="0.3">
      <c r="A3" s="51"/>
      <c r="B3" s="52"/>
      <c r="C3" s="23" t="s">
        <v>33</v>
      </c>
      <c r="D3" s="23"/>
      <c r="E3" s="23"/>
      <c r="F3" s="53"/>
      <c r="G3" s="53"/>
      <c r="H3" s="15"/>
      <c r="I3" s="15" t="s">
        <v>30</v>
      </c>
      <c r="J3" s="59">
        <v>45536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" customHeight="1" x14ac:dyDescent="0.25">
      <c r="A4" s="3" t="s">
        <v>0</v>
      </c>
      <c r="B4" s="5" t="s">
        <v>3</v>
      </c>
      <c r="C4" s="7" t="s">
        <v>1</v>
      </c>
      <c r="D4" s="7"/>
      <c r="E4" s="7"/>
      <c r="F4" s="6" t="s">
        <v>4</v>
      </c>
      <c r="G4" s="6" t="s">
        <v>7</v>
      </c>
      <c r="H4" s="6" t="s">
        <v>8</v>
      </c>
      <c r="I4" s="6" t="s">
        <v>9</v>
      </c>
      <c r="J4" s="7" t="s">
        <v>11</v>
      </c>
      <c r="K4" s="6" t="s">
        <v>10</v>
      </c>
      <c r="L4" s="6" t="s">
        <v>27</v>
      </c>
      <c r="M4" s="15"/>
      <c r="N4" s="15"/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7" t="s">
        <v>23</v>
      </c>
      <c r="W4" s="17" t="s">
        <v>24</v>
      </c>
      <c r="X4" s="17" t="s">
        <v>25</v>
      </c>
      <c r="Y4" s="17" t="s">
        <v>26</v>
      </c>
      <c r="Z4" s="18" t="s">
        <v>12</v>
      </c>
      <c r="AA4" s="15"/>
    </row>
    <row r="5" spans="1:27" ht="19.5" customHeight="1" x14ac:dyDescent="0.25">
      <c r="A5" s="4">
        <v>1</v>
      </c>
      <c r="B5" s="2" t="s">
        <v>201</v>
      </c>
      <c r="C5" s="8"/>
      <c r="D5" s="9"/>
      <c r="E5" s="10"/>
      <c r="F5" s="1" t="str">
        <f>MID(B5,11,1)</f>
        <v>H</v>
      </c>
      <c r="G5" s="1" t="str">
        <f>MID(B5,9,2)</f>
        <v>17</v>
      </c>
      <c r="H5" s="1" t="str">
        <f>MID(B5,7,2)</f>
        <v>02</v>
      </c>
      <c r="I5" s="1">
        <f>MID(B5,5,2)+2000</f>
        <v>2013</v>
      </c>
      <c r="J5" s="13">
        <f>DATE(I5,H5,G5)</f>
        <v>41322</v>
      </c>
      <c r="K5" s="14">
        <f>DATEDIF(J5,$J$3,"Y")</f>
        <v>11</v>
      </c>
      <c r="L5" s="16" t="s">
        <v>28</v>
      </c>
      <c r="M5" s="73" t="s">
        <v>5</v>
      </c>
      <c r="N5" s="15" t="s">
        <v>13</v>
      </c>
      <c r="O5" s="7">
        <f>COUNTIFS($F$5:$F$44,"H",$K$5:$K$44,5,$L$5:$L$44,"NO")</f>
        <v>0</v>
      </c>
      <c r="P5" s="7">
        <f>COUNTIFS($F$5:$F$44,"H",$K$5:$K$44,6,$L$5:$L$44,"NO")</f>
        <v>0</v>
      </c>
      <c r="Q5" s="7">
        <f>COUNTIFS($F$5:$F$44,"H",$K$5:$K$44,7,$L$5:$L$44,"NO")</f>
        <v>0</v>
      </c>
      <c r="R5" s="7">
        <f>COUNTIFS($F$5:$F$44,"H",$K$5:$K$44,8,$L$5:$L$44,"NO")</f>
        <v>0</v>
      </c>
      <c r="S5" s="7">
        <f>COUNTIFS($F$5:$F$44,"H",$K$5:$K$44,9,$L$5:$L$44,"NO")</f>
        <v>0</v>
      </c>
      <c r="T5" s="7">
        <f>COUNTIFS($F$5:$F$44,"H",$K$5:$K$44,10,$L$5:$L$44,"NO")</f>
        <v>7</v>
      </c>
      <c r="U5" s="7">
        <f>COUNTIFS($F$5:$F$44,"H",$K$5:$K$44,11,$L$5:$L$44,"NO")</f>
        <v>9</v>
      </c>
      <c r="V5" s="7">
        <f>COUNTIFS($F$5:$F$44,"H",$K$5:$K$44,12,$L$5:$L$44,"NO")</f>
        <v>0</v>
      </c>
      <c r="W5" s="7">
        <f>COUNTIFS($F$5:$F$44,"H",$K$5:$K$44,13,$L$5:$L$44,"NO")</f>
        <v>0</v>
      </c>
      <c r="X5" s="7">
        <f>COUNTIFS($F$5:$F$44,"H",$K$5:$K$44,14,$L$5:$L$44,"NO")</f>
        <v>0</v>
      </c>
      <c r="Y5" s="7">
        <f>COUNTIFS($F$5:$F$44,"H",$K$5:$K$44,15,$L$5:$L$44,"NO")</f>
        <v>0</v>
      </c>
      <c r="Z5" s="7">
        <f>SUM(O5:Y5)</f>
        <v>16</v>
      </c>
      <c r="AA5" s="15"/>
    </row>
    <row r="6" spans="1:27" ht="19.5" customHeight="1" x14ac:dyDescent="0.25">
      <c r="A6" s="4">
        <v>2</v>
      </c>
      <c r="B6" s="2" t="s">
        <v>202</v>
      </c>
      <c r="C6" s="8"/>
      <c r="D6" s="9"/>
      <c r="E6" s="10"/>
      <c r="F6" s="1" t="str">
        <f t="shared" ref="F6:F43" si="0">MID(B6,11,1)</f>
        <v>M</v>
      </c>
      <c r="G6" s="1" t="str">
        <f t="shared" ref="G6:G44" si="1">MID(B6,9,2)</f>
        <v>20</v>
      </c>
      <c r="H6" s="1" t="str">
        <f t="shared" ref="H6:H44" si="2">MID(B6,7,2)</f>
        <v>12</v>
      </c>
      <c r="I6" s="1">
        <f t="shared" ref="I6:I44" si="3">MID(B6,5,2)+2000</f>
        <v>2013</v>
      </c>
      <c r="J6" s="13">
        <f t="shared" ref="J6:J44" si="4">DATE(I6,H6,G6)</f>
        <v>41628</v>
      </c>
      <c r="K6" s="14">
        <f>DATEDIF(J6,$J$3,"Y")</f>
        <v>10</v>
      </c>
      <c r="L6" s="16" t="s">
        <v>28</v>
      </c>
      <c r="M6" s="73"/>
      <c r="N6" s="15" t="s">
        <v>14</v>
      </c>
      <c r="O6" s="7">
        <f>COUNTIFS($F$5:$F$44,"H",$K$5:$K$44,5,$L$5:$L$44,"SI")</f>
        <v>0</v>
      </c>
      <c r="P6" s="7">
        <f>COUNTIFS($F$5:$F$44,"H",$K$5:$K$44,6,$L$5:$L$44,"SI")</f>
        <v>0</v>
      </c>
      <c r="Q6" s="7">
        <f>COUNTIFS($F$5:$F$44,"H",$K$5:$K$44,7,$L$5:$L$44,"SI")</f>
        <v>0</v>
      </c>
      <c r="R6" s="7">
        <f>COUNTIFS($F$5:$F$44,"H",$K$5:$K$44,8,$L$5:$L$44,"SI")</f>
        <v>0</v>
      </c>
      <c r="S6" s="7">
        <f>COUNTIFS($F$5:$F$44,"H",$K$5:$K$44,9,$L$5:$L$44,"SI")</f>
        <v>0</v>
      </c>
      <c r="T6" s="7">
        <f>COUNTIFS($F$5:$F$44,"H",$K$5:$K$44,10,$L$5:$L$44,"SI")</f>
        <v>0</v>
      </c>
      <c r="U6" s="7">
        <f>COUNTIFS($F$5:$F$44,"H",$K$5:$K$44,11,$L$5:$L$44,"SI")</f>
        <v>0</v>
      </c>
      <c r="V6" s="7">
        <f>COUNTIFS($F$5:$F$44,"H",$K$5:$K$44,12,$L$5:$L$44,"SI")</f>
        <v>0</v>
      </c>
      <c r="W6" s="7">
        <f>COUNTIFS($F$5:$F$44,"H",$K$5:$K$44,13,$L$5:$L$44,"SI")</f>
        <v>0</v>
      </c>
      <c r="X6" s="7">
        <f>COUNTIFS($F$5:$F$44,"H",$K$5:$K$44,14,$L$5:$L$44,"SI")</f>
        <v>0</v>
      </c>
      <c r="Y6" s="7">
        <f>COUNTIFS($F$5:$F$44,"H",$K$5:$K$44,15,$L$5:$L$44,"SI")</f>
        <v>0</v>
      </c>
      <c r="Z6" s="7">
        <f>SUM(O6:Y6)</f>
        <v>0</v>
      </c>
      <c r="AA6" s="15"/>
    </row>
    <row r="7" spans="1:27" ht="19.5" customHeight="1" x14ac:dyDescent="0.25">
      <c r="A7" s="4">
        <v>3</v>
      </c>
      <c r="B7" s="2" t="s">
        <v>203</v>
      </c>
      <c r="C7" s="8"/>
      <c r="D7" s="9"/>
      <c r="E7" s="10"/>
      <c r="F7" s="1" t="str">
        <f t="shared" si="0"/>
        <v>M</v>
      </c>
      <c r="G7" s="1" t="str">
        <f t="shared" si="1"/>
        <v>18</v>
      </c>
      <c r="H7" s="1" t="str">
        <f t="shared" si="2"/>
        <v>10</v>
      </c>
      <c r="I7" s="1">
        <f t="shared" si="3"/>
        <v>2013</v>
      </c>
      <c r="J7" s="13">
        <f t="shared" si="4"/>
        <v>41565</v>
      </c>
      <c r="K7" s="14">
        <f t="shared" ref="K7:K44" si="5">DATEDIF(J7,$J$3,"Y")</f>
        <v>10</v>
      </c>
      <c r="L7" s="16" t="s">
        <v>28</v>
      </c>
      <c r="M7" s="15"/>
      <c r="N7" s="15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5"/>
    </row>
    <row r="8" spans="1:27" ht="19.5" customHeight="1" x14ac:dyDescent="0.25">
      <c r="A8" s="4">
        <v>4</v>
      </c>
      <c r="B8" s="2" t="s">
        <v>204</v>
      </c>
      <c r="C8" s="8"/>
      <c r="D8" s="8"/>
      <c r="E8" s="8"/>
      <c r="F8" s="1" t="str">
        <f t="shared" si="0"/>
        <v>M</v>
      </c>
      <c r="G8" s="1" t="str">
        <f t="shared" si="1"/>
        <v>30</v>
      </c>
      <c r="H8" s="1" t="str">
        <f t="shared" si="2"/>
        <v>01</v>
      </c>
      <c r="I8" s="1">
        <f t="shared" si="3"/>
        <v>2013</v>
      </c>
      <c r="J8" s="13">
        <f t="shared" si="4"/>
        <v>41304</v>
      </c>
      <c r="K8" s="14">
        <f t="shared" si="5"/>
        <v>11</v>
      </c>
      <c r="L8" s="16" t="s">
        <v>28</v>
      </c>
      <c r="M8" s="74" t="s">
        <v>6</v>
      </c>
      <c r="N8" s="15" t="s">
        <v>13</v>
      </c>
      <c r="O8" s="7">
        <f>COUNTIFS($F$5:$F$44,"M",$K$5:$K$44,5,$L$5:$L$44,"NO")</f>
        <v>0</v>
      </c>
      <c r="P8" s="7">
        <f>COUNTIFS($F$5:$F$44,"M",$K$5:$K$44,6,$L$5:$L$44,"NO")</f>
        <v>0</v>
      </c>
      <c r="Q8" s="7">
        <f>COUNTIFS($F$5:$F$44,"M",$K$5:$K$44,7,$L$5:$L$44,"NO")</f>
        <v>0</v>
      </c>
      <c r="R8" s="7">
        <f>COUNTIFS($F$5:$F$44,"M",$K$5:$K$44,8,$L$5:$L$44,"NO")</f>
        <v>0</v>
      </c>
      <c r="S8" s="7">
        <f>COUNTIFS($F$5:$F$44,"M",$K$5:$K$44,9,$L$5:$L$44,"NO")</f>
        <v>0</v>
      </c>
      <c r="T8" s="7">
        <f>COUNTIFS($F$5:$F$44,"M",$K$5:$K$44,10,$L$5:$L$44,"NO")</f>
        <v>7</v>
      </c>
      <c r="U8" s="7">
        <f>COUNTIFS($F$5:$F$44,"M",$K$5:$K$44,11,$L$5:$L$44,"NO")</f>
        <v>11</v>
      </c>
      <c r="V8" s="7">
        <f>COUNTIFS($F$5:$F$44,"M",$K$5:$K$44,12,$L$5:$L$44,"NO")</f>
        <v>0</v>
      </c>
      <c r="W8" s="7">
        <f>COUNTIFS($F$5:$F$44,"M",$K$5:$K$44,13,$L$5:$L$44,"NO")</f>
        <v>0</v>
      </c>
      <c r="X8" s="7">
        <f>COUNTIFS($F$5:$F$44,"M",$K$5:$K$44,14,$L$5:$L$44,"NO")</f>
        <v>0</v>
      </c>
      <c r="Y8" s="7">
        <f>COUNTIFS($F$5:$F$44,"M",$K$5:$K$44,15,$L$5:$L$44,"NO")</f>
        <v>0</v>
      </c>
      <c r="Z8" s="7">
        <f t="shared" ref="Z8:Z9" si="6">SUM(O8:Y8)</f>
        <v>18</v>
      </c>
      <c r="AA8" s="15"/>
    </row>
    <row r="9" spans="1:27" ht="19.5" customHeight="1" x14ac:dyDescent="0.25">
      <c r="A9" s="4">
        <v>5</v>
      </c>
      <c r="B9" s="2" t="s">
        <v>205</v>
      </c>
      <c r="C9" s="8"/>
      <c r="D9" s="9"/>
      <c r="E9" s="10"/>
      <c r="F9" s="1" t="str">
        <f t="shared" si="0"/>
        <v>M</v>
      </c>
      <c r="G9" s="1" t="str">
        <f t="shared" si="1"/>
        <v>15</v>
      </c>
      <c r="H9" s="1" t="str">
        <f t="shared" si="2"/>
        <v>07</v>
      </c>
      <c r="I9" s="1">
        <f t="shared" si="3"/>
        <v>2013</v>
      </c>
      <c r="J9" s="13">
        <f t="shared" si="4"/>
        <v>41470</v>
      </c>
      <c r="K9" s="14">
        <f t="shared" si="5"/>
        <v>11</v>
      </c>
      <c r="L9" s="16" t="s">
        <v>28</v>
      </c>
      <c r="M9" s="74"/>
      <c r="N9" s="15" t="s">
        <v>14</v>
      </c>
      <c r="O9" s="7">
        <f>COUNTIFS($F$5:$F$44,"M",$K$5:$K$44,5,$L$5:$L$44,"SI")</f>
        <v>0</v>
      </c>
      <c r="P9" s="7">
        <f>COUNTIFS($F$5:$F$44,"M",$K$5:$K$44,6,$L$5:$L$44,"SI")</f>
        <v>0</v>
      </c>
      <c r="Q9" s="7">
        <f>COUNTIFS($F$5:$F$44,"M",$K$5:$K$44,7,$L$5:$L$44,"SI")</f>
        <v>0</v>
      </c>
      <c r="R9" s="7">
        <f>COUNTIFS($F$5:$F$44,"M",$K$5:$K$44,8,$L$5:$L$44,"SI")</f>
        <v>0</v>
      </c>
      <c r="S9" s="7">
        <f>COUNTIFS($F$5:$F$44,"M",$K$5:$K$44,9,$L$5:$L$44,"SI")</f>
        <v>0</v>
      </c>
      <c r="T9" s="7">
        <f>COUNTIFS($F$5:$F$44,"M",$K$5:$K$44,10,$L$5:$L$44,"SI")</f>
        <v>0</v>
      </c>
      <c r="U9" s="7">
        <f>COUNTIFS($F$5:$F$44,"M",$K$5:$K$44,11,$L$5:$L$44,"SI")</f>
        <v>0</v>
      </c>
      <c r="V9" s="7">
        <f>COUNTIFS($F$5:$F$44,"M",$K$5:$K$44,12,$L$5:$L$44,"SI")</f>
        <v>0</v>
      </c>
      <c r="W9" s="7">
        <f>COUNTIFS($F$5:$F$44,"M",$K$5:$K$44,13,$L$5:$L$44,"SI")</f>
        <v>0</v>
      </c>
      <c r="X9" s="7">
        <f>COUNTIFS($F$5:$F$44,"M",$K$5:$K$44,14,$L$5:$L$44,"SI")</f>
        <v>0</v>
      </c>
      <c r="Y9" s="7">
        <f>COUNTIFS($F$5:$F$44,"M",$K$5:$K$44,15,$L$5:$L$44,"SI")</f>
        <v>0</v>
      </c>
      <c r="Z9" s="7">
        <f t="shared" si="6"/>
        <v>0</v>
      </c>
      <c r="AA9" s="15"/>
    </row>
    <row r="10" spans="1:27" ht="19.5" customHeight="1" x14ac:dyDescent="0.25">
      <c r="A10" s="4">
        <v>6</v>
      </c>
      <c r="B10" s="2" t="s">
        <v>206</v>
      </c>
      <c r="C10" s="8"/>
      <c r="D10" s="9"/>
      <c r="E10" s="10"/>
      <c r="F10" s="1" t="str">
        <f t="shared" si="0"/>
        <v>M</v>
      </c>
      <c r="G10" s="1" t="str">
        <f t="shared" si="1"/>
        <v>13</v>
      </c>
      <c r="H10" s="1" t="str">
        <f t="shared" si="2"/>
        <v>09</v>
      </c>
      <c r="I10" s="1">
        <f t="shared" si="3"/>
        <v>2013</v>
      </c>
      <c r="J10" s="13">
        <f t="shared" si="4"/>
        <v>41530</v>
      </c>
      <c r="K10" s="14">
        <f t="shared" si="5"/>
        <v>10</v>
      </c>
      <c r="L10" s="16" t="s">
        <v>28</v>
      </c>
      <c r="M10" s="15"/>
      <c r="N10" s="15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5"/>
    </row>
    <row r="11" spans="1:27" ht="19.5" customHeight="1" x14ac:dyDescent="0.25">
      <c r="A11" s="4">
        <v>7</v>
      </c>
      <c r="B11" s="2" t="s">
        <v>207</v>
      </c>
      <c r="C11" s="8"/>
      <c r="D11" s="9"/>
      <c r="E11" s="10"/>
      <c r="F11" s="1" t="str">
        <f t="shared" si="0"/>
        <v>M</v>
      </c>
      <c r="G11" s="1" t="str">
        <f t="shared" si="1"/>
        <v>03</v>
      </c>
      <c r="H11" s="1" t="str">
        <f t="shared" si="2"/>
        <v>04</v>
      </c>
      <c r="I11" s="1">
        <f t="shared" si="3"/>
        <v>2013</v>
      </c>
      <c r="J11" s="13">
        <f t="shared" si="4"/>
        <v>41367</v>
      </c>
      <c r="K11" s="14">
        <f t="shared" si="5"/>
        <v>11</v>
      </c>
      <c r="L11" s="16" t="s">
        <v>28</v>
      </c>
      <c r="M11" s="15"/>
      <c r="N11" s="15" t="s">
        <v>15</v>
      </c>
      <c r="O11" s="6">
        <f>SUM(O5:O9)</f>
        <v>0</v>
      </c>
      <c r="P11" s="6">
        <f t="shared" ref="P11:Y11" si="7">SUM(P5:P9)</f>
        <v>0</v>
      </c>
      <c r="Q11" s="6">
        <f t="shared" si="7"/>
        <v>0</v>
      </c>
      <c r="R11" s="6">
        <f t="shared" si="7"/>
        <v>0</v>
      </c>
      <c r="S11" s="6">
        <f t="shared" si="7"/>
        <v>0</v>
      </c>
      <c r="T11" s="6">
        <f t="shared" si="7"/>
        <v>14</v>
      </c>
      <c r="U11" s="6">
        <f t="shared" si="7"/>
        <v>20</v>
      </c>
      <c r="V11" s="6">
        <f t="shared" si="7"/>
        <v>0</v>
      </c>
      <c r="W11" s="6">
        <f t="shared" si="7"/>
        <v>0</v>
      </c>
      <c r="X11" s="6">
        <f t="shared" si="7"/>
        <v>0</v>
      </c>
      <c r="Y11" s="6">
        <f t="shared" si="7"/>
        <v>0</v>
      </c>
      <c r="Z11" s="7">
        <f>SUM(O11:Y11)</f>
        <v>34</v>
      </c>
      <c r="AA11" s="15"/>
    </row>
    <row r="12" spans="1:27" s="15" customFormat="1" ht="19.5" customHeight="1" x14ac:dyDescent="0.25">
      <c r="A12" s="63">
        <v>8</v>
      </c>
      <c r="B12" s="64" t="s">
        <v>208</v>
      </c>
      <c r="C12" s="65"/>
      <c r="D12" s="68"/>
      <c r="E12" s="69"/>
      <c r="F12" s="5" t="str">
        <f t="shared" si="0"/>
        <v>H</v>
      </c>
      <c r="G12" s="5" t="str">
        <f t="shared" si="1"/>
        <v>31</v>
      </c>
      <c r="H12" s="5" t="str">
        <f t="shared" si="2"/>
        <v>12</v>
      </c>
      <c r="I12" s="5">
        <f t="shared" si="3"/>
        <v>2013</v>
      </c>
      <c r="J12" s="66">
        <f t="shared" si="4"/>
        <v>41639</v>
      </c>
      <c r="K12" s="7">
        <f t="shared" si="5"/>
        <v>10</v>
      </c>
      <c r="L12" s="67" t="s">
        <v>28</v>
      </c>
    </row>
    <row r="13" spans="1:27" ht="19.5" customHeight="1" x14ac:dyDescent="0.25">
      <c r="A13" s="4">
        <v>9</v>
      </c>
      <c r="B13" s="2" t="s">
        <v>209</v>
      </c>
      <c r="C13" s="8"/>
      <c r="D13" s="9"/>
      <c r="E13" s="10"/>
      <c r="F13" s="1" t="str">
        <f t="shared" si="0"/>
        <v>H</v>
      </c>
      <c r="G13" s="1" t="str">
        <f t="shared" si="1"/>
        <v>12</v>
      </c>
      <c r="H13" s="1" t="str">
        <f t="shared" si="2"/>
        <v>09</v>
      </c>
      <c r="I13" s="1">
        <f t="shared" si="3"/>
        <v>2013</v>
      </c>
      <c r="J13" s="13">
        <f t="shared" si="4"/>
        <v>41529</v>
      </c>
      <c r="K13" s="14">
        <f t="shared" si="5"/>
        <v>10</v>
      </c>
      <c r="L13" s="16" t="s">
        <v>28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9.5" customHeight="1" x14ac:dyDescent="0.25">
      <c r="A14" s="4">
        <v>10</v>
      </c>
      <c r="B14" s="2" t="s">
        <v>210</v>
      </c>
      <c r="C14" s="8"/>
      <c r="D14" s="9"/>
      <c r="E14" s="10"/>
      <c r="F14" s="1" t="str">
        <f t="shared" si="0"/>
        <v>M</v>
      </c>
      <c r="G14" s="1" t="str">
        <f t="shared" si="1"/>
        <v>06</v>
      </c>
      <c r="H14" s="1" t="str">
        <f t="shared" si="2"/>
        <v>10</v>
      </c>
      <c r="I14" s="1">
        <f t="shared" si="3"/>
        <v>2013</v>
      </c>
      <c r="J14" s="13">
        <f t="shared" si="4"/>
        <v>41553</v>
      </c>
      <c r="K14" s="14">
        <f t="shared" si="5"/>
        <v>10</v>
      </c>
      <c r="L14" s="16" t="s">
        <v>28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9.5" customHeight="1" x14ac:dyDescent="0.25">
      <c r="A15" s="4">
        <v>11</v>
      </c>
      <c r="B15" s="2" t="s">
        <v>211</v>
      </c>
      <c r="C15" s="8"/>
      <c r="D15" s="9"/>
      <c r="E15" s="10"/>
      <c r="F15" s="1" t="str">
        <f t="shared" si="0"/>
        <v>M</v>
      </c>
      <c r="G15" s="1" t="str">
        <f t="shared" si="1"/>
        <v>08</v>
      </c>
      <c r="H15" s="1" t="str">
        <f t="shared" si="2"/>
        <v>02</v>
      </c>
      <c r="I15" s="1">
        <f t="shared" si="3"/>
        <v>2013</v>
      </c>
      <c r="J15" s="13">
        <f t="shared" si="4"/>
        <v>41313</v>
      </c>
      <c r="K15" s="14">
        <f t="shared" si="5"/>
        <v>11</v>
      </c>
      <c r="L15" s="16" t="s">
        <v>28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9.5" customHeight="1" x14ac:dyDescent="0.25">
      <c r="A16" s="4">
        <v>12</v>
      </c>
      <c r="B16" s="2" t="s">
        <v>212</v>
      </c>
      <c r="C16" s="8"/>
      <c r="D16" s="9"/>
      <c r="E16" s="10"/>
      <c r="F16" s="1" t="str">
        <f t="shared" si="0"/>
        <v>H</v>
      </c>
      <c r="G16" s="1" t="str">
        <f t="shared" si="1"/>
        <v>24</v>
      </c>
      <c r="H16" s="1" t="str">
        <f t="shared" si="2"/>
        <v>10</v>
      </c>
      <c r="I16" s="1">
        <f t="shared" si="3"/>
        <v>2013</v>
      </c>
      <c r="J16" s="13">
        <f t="shared" si="4"/>
        <v>41571</v>
      </c>
      <c r="K16" s="14">
        <f t="shared" si="5"/>
        <v>10</v>
      </c>
      <c r="L16" s="16" t="s">
        <v>28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9.5" customHeight="1" x14ac:dyDescent="0.25">
      <c r="A17" s="4">
        <v>13</v>
      </c>
      <c r="B17" s="2" t="s">
        <v>213</v>
      </c>
      <c r="C17" s="8"/>
      <c r="D17" s="10"/>
      <c r="E17" s="10"/>
      <c r="F17" s="1" t="str">
        <f t="shared" si="0"/>
        <v>H</v>
      </c>
      <c r="G17" s="1" t="str">
        <f t="shared" si="1"/>
        <v>14</v>
      </c>
      <c r="H17" s="1" t="str">
        <f t="shared" si="2"/>
        <v>07</v>
      </c>
      <c r="I17" s="1">
        <f t="shared" si="3"/>
        <v>2013</v>
      </c>
      <c r="J17" s="13">
        <f t="shared" si="4"/>
        <v>41469</v>
      </c>
      <c r="K17" s="14">
        <f t="shared" si="5"/>
        <v>11</v>
      </c>
      <c r="L17" s="16" t="s">
        <v>28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9.5" customHeight="1" x14ac:dyDescent="0.25">
      <c r="A18" s="4">
        <v>14</v>
      </c>
      <c r="B18" s="2" t="s">
        <v>214</v>
      </c>
      <c r="C18" s="8"/>
      <c r="D18" s="9"/>
      <c r="E18" s="10"/>
      <c r="F18" s="1" t="str">
        <f t="shared" si="0"/>
        <v>H</v>
      </c>
      <c r="G18" s="1" t="str">
        <f t="shared" si="1"/>
        <v>03</v>
      </c>
      <c r="H18" s="1" t="str">
        <f t="shared" si="2"/>
        <v>12</v>
      </c>
      <c r="I18" s="1">
        <f t="shared" si="3"/>
        <v>2013</v>
      </c>
      <c r="J18" s="13">
        <f t="shared" si="4"/>
        <v>41611</v>
      </c>
      <c r="K18" s="14">
        <f t="shared" si="5"/>
        <v>10</v>
      </c>
      <c r="L18" s="16" t="s">
        <v>28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9.5" customHeight="1" x14ac:dyDescent="0.25">
      <c r="A19" s="4">
        <v>15</v>
      </c>
      <c r="B19" s="2" t="s">
        <v>215</v>
      </c>
      <c r="C19" s="8"/>
      <c r="D19" s="9"/>
      <c r="E19" s="10"/>
      <c r="F19" s="1" t="str">
        <f t="shared" si="0"/>
        <v>M</v>
      </c>
      <c r="G19" s="1" t="str">
        <f t="shared" si="1"/>
        <v>10</v>
      </c>
      <c r="H19" s="1" t="str">
        <f t="shared" si="2"/>
        <v>08</v>
      </c>
      <c r="I19" s="1">
        <f t="shared" si="3"/>
        <v>2013</v>
      </c>
      <c r="J19" s="13">
        <f t="shared" si="4"/>
        <v>41496</v>
      </c>
      <c r="K19" s="14">
        <f t="shared" si="5"/>
        <v>11</v>
      </c>
      <c r="L19" s="16" t="s">
        <v>28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9.5" customHeight="1" x14ac:dyDescent="0.25">
      <c r="A20" s="4">
        <v>16</v>
      </c>
      <c r="B20" s="2" t="s">
        <v>216</v>
      </c>
      <c r="C20" s="8"/>
      <c r="D20" s="9"/>
      <c r="E20" s="10"/>
      <c r="F20" s="1" t="str">
        <f t="shared" si="0"/>
        <v>H</v>
      </c>
      <c r="G20" s="1" t="str">
        <f t="shared" si="1"/>
        <v>23</v>
      </c>
      <c r="H20" s="1" t="str">
        <f t="shared" si="2"/>
        <v>03</v>
      </c>
      <c r="I20" s="1">
        <f t="shared" si="3"/>
        <v>2013</v>
      </c>
      <c r="J20" s="13">
        <f t="shared" si="4"/>
        <v>41356</v>
      </c>
      <c r="K20" s="14">
        <f t="shared" si="5"/>
        <v>11</v>
      </c>
      <c r="L20" s="16" t="s">
        <v>28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9.5" customHeight="1" x14ac:dyDescent="0.25">
      <c r="A21" s="4">
        <v>17</v>
      </c>
      <c r="B21" s="2" t="s">
        <v>217</v>
      </c>
      <c r="C21" s="8"/>
      <c r="D21" s="9"/>
      <c r="E21" s="10"/>
      <c r="F21" s="1" t="str">
        <f t="shared" si="0"/>
        <v>M</v>
      </c>
      <c r="G21" s="1" t="str">
        <f t="shared" si="1"/>
        <v>14</v>
      </c>
      <c r="H21" s="1" t="str">
        <f t="shared" si="2"/>
        <v>04</v>
      </c>
      <c r="I21" s="1">
        <f t="shared" si="3"/>
        <v>2013</v>
      </c>
      <c r="J21" s="13">
        <f t="shared" si="4"/>
        <v>41378</v>
      </c>
      <c r="K21" s="14">
        <f t="shared" si="5"/>
        <v>11</v>
      </c>
      <c r="L21" s="16" t="s">
        <v>28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9.5" customHeight="1" x14ac:dyDescent="0.25">
      <c r="A22" s="4">
        <v>18</v>
      </c>
      <c r="B22" s="2" t="s">
        <v>218</v>
      </c>
      <c r="C22" s="8"/>
      <c r="D22" s="9"/>
      <c r="E22" s="10"/>
      <c r="F22" s="1" t="str">
        <f t="shared" si="0"/>
        <v>M</v>
      </c>
      <c r="G22" s="1" t="str">
        <f t="shared" si="1"/>
        <v>03</v>
      </c>
      <c r="H22" s="1" t="str">
        <f t="shared" si="2"/>
        <v>04</v>
      </c>
      <c r="I22" s="1">
        <f t="shared" si="3"/>
        <v>2013</v>
      </c>
      <c r="J22" s="13">
        <f t="shared" si="4"/>
        <v>41367</v>
      </c>
      <c r="K22" s="14">
        <f t="shared" si="5"/>
        <v>11</v>
      </c>
      <c r="L22" s="16" t="s">
        <v>28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9.5" customHeight="1" x14ac:dyDescent="0.25">
      <c r="A23" s="4">
        <v>19</v>
      </c>
      <c r="B23" s="2" t="s">
        <v>219</v>
      </c>
      <c r="C23" s="8"/>
      <c r="D23" s="11"/>
      <c r="E23" s="12"/>
      <c r="F23" s="1" t="str">
        <f t="shared" si="0"/>
        <v>H</v>
      </c>
      <c r="G23" s="1" t="str">
        <f t="shared" si="1"/>
        <v>14</v>
      </c>
      <c r="H23" s="1" t="str">
        <f t="shared" si="2"/>
        <v>10</v>
      </c>
      <c r="I23" s="1">
        <f t="shared" si="3"/>
        <v>2013</v>
      </c>
      <c r="J23" s="13">
        <f t="shared" si="4"/>
        <v>41561</v>
      </c>
      <c r="K23" s="14">
        <f t="shared" si="5"/>
        <v>10</v>
      </c>
      <c r="L23" s="16" t="s">
        <v>28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9.5" customHeight="1" x14ac:dyDescent="0.25">
      <c r="A24" s="4">
        <v>20</v>
      </c>
      <c r="B24" s="2" t="s">
        <v>220</v>
      </c>
      <c r="C24" s="8"/>
      <c r="D24" s="9"/>
      <c r="E24" s="10"/>
      <c r="F24" s="1" t="str">
        <f t="shared" si="0"/>
        <v>M</v>
      </c>
      <c r="G24" s="1" t="str">
        <f t="shared" si="1"/>
        <v>12</v>
      </c>
      <c r="H24" s="1" t="str">
        <f t="shared" si="2"/>
        <v>09</v>
      </c>
      <c r="I24" s="1">
        <f t="shared" si="3"/>
        <v>2013</v>
      </c>
      <c r="J24" s="13">
        <f t="shared" si="4"/>
        <v>41529</v>
      </c>
      <c r="K24" s="14">
        <f t="shared" si="5"/>
        <v>10</v>
      </c>
      <c r="L24" s="16" t="s">
        <v>28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9.5" customHeight="1" x14ac:dyDescent="0.25">
      <c r="A25" s="4">
        <v>21</v>
      </c>
      <c r="B25" s="2" t="s">
        <v>221</v>
      </c>
      <c r="C25" s="8"/>
      <c r="D25" s="9"/>
      <c r="E25" s="10"/>
      <c r="F25" s="1" t="str">
        <f t="shared" si="0"/>
        <v>H</v>
      </c>
      <c r="G25" s="1" t="str">
        <f t="shared" si="1"/>
        <v>24</v>
      </c>
      <c r="H25" s="1" t="str">
        <f t="shared" si="2"/>
        <v>02</v>
      </c>
      <c r="I25" s="1">
        <f t="shared" si="3"/>
        <v>2013</v>
      </c>
      <c r="J25" s="13">
        <f t="shared" si="4"/>
        <v>41329</v>
      </c>
      <c r="K25" s="14">
        <f t="shared" si="5"/>
        <v>11</v>
      </c>
      <c r="L25" s="16" t="s">
        <v>28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9.5" customHeight="1" x14ac:dyDescent="0.25">
      <c r="A26" s="4">
        <v>22</v>
      </c>
      <c r="B26" s="2" t="s">
        <v>222</v>
      </c>
      <c r="C26" s="8"/>
      <c r="D26" s="9"/>
      <c r="E26" s="10"/>
      <c r="F26" s="1" t="str">
        <f t="shared" si="0"/>
        <v>M</v>
      </c>
      <c r="G26" s="1" t="str">
        <f t="shared" si="1"/>
        <v>25</v>
      </c>
      <c r="H26" s="1" t="str">
        <f t="shared" si="2"/>
        <v>06</v>
      </c>
      <c r="I26" s="1">
        <f t="shared" si="3"/>
        <v>2013</v>
      </c>
      <c r="J26" s="13">
        <f t="shared" si="4"/>
        <v>41450</v>
      </c>
      <c r="K26" s="14">
        <f t="shared" si="5"/>
        <v>11</v>
      </c>
      <c r="L26" s="16" t="s">
        <v>28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9.5" customHeight="1" x14ac:dyDescent="0.25">
      <c r="A27" s="4">
        <v>23</v>
      </c>
      <c r="B27" s="2" t="s">
        <v>223</v>
      </c>
      <c r="C27" s="8"/>
      <c r="D27" s="9"/>
      <c r="E27" s="10"/>
      <c r="F27" s="1" t="str">
        <f t="shared" si="0"/>
        <v>H</v>
      </c>
      <c r="G27" s="1" t="str">
        <f t="shared" si="1"/>
        <v>02</v>
      </c>
      <c r="H27" s="1" t="str">
        <f t="shared" si="2"/>
        <v>07</v>
      </c>
      <c r="I27" s="1">
        <f t="shared" si="3"/>
        <v>2013</v>
      </c>
      <c r="J27" s="13">
        <f t="shared" si="4"/>
        <v>41457</v>
      </c>
      <c r="K27" s="14">
        <f t="shared" si="5"/>
        <v>11</v>
      </c>
      <c r="L27" s="16" t="s">
        <v>28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9.5" customHeight="1" x14ac:dyDescent="0.25">
      <c r="A28" s="4">
        <v>24</v>
      </c>
      <c r="B28" s="2" t="s">
        <v>224</v>
      </c>
      <c r="C28" s="8"/>
      <c r="D28" s="9"/>
      <c r="E28" s="9"/>
      <c r="F28" s="1" t="str">
        <f t="shared" si="0"/>
        <v>M</v>
      </c>
      <c r="G28" s="1" t="str">
        <f t="shared" si="1"/>
        <v>08</v>
      </c>
      <c r="H28" s="1" t="str">
        <f t="shared" si="2"/>
        <v>08</v>
      </c>
      <c r="I28" s="1">
        <f t="shared" si="3"/>
        <v>2013</v>
      </c>
      <c r="J28" s="13">
        <f t="shared" si="4"/>
        <v>41494</v>
      </c>
      <c r="K28" s="14">
        <f t="shared" si="5"/>
        <v>11</v>
      </c>
      <c r="L28" s="16" t="s">
        <v>28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9.5" customHeight="1" x14ac:dyDescent="0.25">
      <c r="A29" s="4">
        <v>25</v>
      </c>
      <c r="B29" s="2" t="s">
        <v>225</v>
      </c>
      <c r="C29" s="8"/>
      <c r="D29" s="9"/>
      <c r="E29" s="9"/>
      <c r="F29" s="1" t="str">
        <f t="shared" si="0"/>
        <v>M</v>
      </c>
      <c r="G29" s="1" t="str">
        <f t="shared" si="1"/>
        <v>04</v>
      </c>
      <c r="H29" s="1" t="str">
        <f t="shared" si="2"/>
        <v>02</v>
      </c>
      <c r="I29" s="1">
        <f t="shared" si="3"/>
        <v>2013</v>
      </c>
      <c r="J29" s="13">
        <f t="shared" si="4"/>
        <v>41309</v>
      </c>
      <c r="K29" s="14">
        <f t="shared" si="5"/>
        <v>11</v>
      </c>
      <c r="L29" s="16" t="s">
        <v>28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9.5" customHeight="1" x14ac:dyDescent="0.25">
      <c r="A30" s="4">
        <v>26</v>
      </c>
      <c r="B30" s="2" t="s">
        <v>226</v>
      </c>
      <c r="C30" s="8"/>
      <c r="D30" s="9"/>
      <c r="E30" s="9"/>
      <c r="F30" s="1" t="str">
        <f t="shared" si="0"/>
        <v>M</v>
      </c>
      <c r="G30" s="1" t="str">
        <f t="shared" si="1"/>
        <v>02</v>
      </c>
      <c r="H30" s="1" t="str">
        <f t="shared" si="2"/>
        <v>12</v>
      </c>
      <c r="I30" s="1">
        <f t="shared" si="3"/>
        <v>2013</v>
      </c>
      <c r="J30" s="13">
        <f t="shared" si="4"/>
        <v>41610</v>
      </c>
      <c r="K30" s="14">
        <f t="shared" si="5"/>
        <v>10</v>
      </c>
      <c r="L30" s="16" t="s">
        <v>28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9.5" customHeight="1" x14ac:dyDescent="0.25">
      <c r="A31" s="4">
        <v>27</v>
      </c>
      <c r="B31" s="2" t="s">
        <v>227</v>
      </c>
      <c r="C31" s="8"/>
      <c r="D31" s="9"/>
      <c r="E31" s="9"/>
      <c r="F31" s="1" t="str">
        <f t="shared" si="0"/>
        <v>H</v>
      </c>
      <c r="G31" s="1" t="str">
        <f t="shared" si="1"/>
        <v>18</v>
      </c>
      <c r="H31" s="1" t="str">
        <f t="shared" si="2"/>
        <v>07</v>
      </c>
      <c r="I31" s="1">
        <f t="shared" si="3"/>
        <v>2013</v>
      </c>
      <c r="J31" s="13">
        <f t="shared" si="4"/>
        <v>41473</v>
      </c>
      <c r="K31" s="14">
        <f t="shared" si="5"/>
        <v>11</v>
      </c>
      <c r="L31" s="16" t="s">
        <v>28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9.5" customHeight="1" x14ac:dyDescent="0.25">
      <c r="A32" s="4">
        <v>28</v>
      </c>
      <c r="B32" s="2" t="s">
        <v>228</v>
      </c>
      <c r="C32" s="8"/>
      <c r="D32" s="9"/>
      <c r="E32" s="9"/>
      <c r="F32" s="1" t="str">
        <f t="shared" si="0"/>
        <v>H</v>
      </c>
      <c r="G32" s="1" t="str">
        <f t="shared" si="1"/>
        <v>22</v>
      </c>
      <c r="H32" s="1" t="str">
        <f t="shared" si="2"/>
        <v>11</v>
      </c>
      <c r="I32" s="1">
        <f t="shared" si="3"/>
        <v>2013</v>
      </c>
      <c r="J32" s="13">
        <f t="shared" si="4"/>
        <v>41600</v>
      </c>
      <c r="K32" s="14">
        <f t="shared" si="5"/>
        <v>10</v>
      </c>
      <c r="L32" s="16" t="s">
        <v>28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9.5" customHeight="1" x14ac:dyDescent="0.25">
      <c r="A33" s="4">
        <v>29</v>
      </c>
      <c r="B33" s="2" t="s">
        <v>229</v>
      </c>
      <c r="C33" s="8"/>
      <c r="D33" s="9"/>
      <c r="E33" s="9"/>
      <c r="F33" s="1" t="str">
        <f t="shared" si="0"/>
        <v>H</v>
      </c>
      <c r="G33" s="1" t="str">
        <f t="shared" si="1"/>
        <v>03</v>
      </c>
      <c r="H33" s="1" t="str">
        <f t="shared" si="2"/>
        <v>12</v>
      </c>
      <c r="I33" s="1">
        <f t="shared" si="3"/>
        <v>2013</v>
      </c>
      <c r="J33" s="13">
        <f t="shared" si="4"/>
        <v>41611</v>
      </c>
      <c r="K33" s="14">
        <f t="shared" si="5"/>
        <v>10</v>
      </c>
      <c r="L33" s="16" t="s">
        <v>28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9.5" customHeight="1" x14ac:dyDescent="0.25">
      <c r="A34" s="4">
        <v>30</v>
      </c>
      <c r="B34" s="2" t="s">
        <v>230</v>
      </c>
      <c r="C34" s="8"/>
      <c r="D34" s="9"/>
      <c r="E34" s="9"/>
      <c r="F34" s="1" t="str">
        <f t="shared" si="0"/>
        <v>H</v>
      </c>
      <c r="G34" s="1" t="str">
        <f t="shared" si="1"/>
        <v>14</v>
      </c>
      <c r="H34" s="1" t="str">
        <f t="shared" si="2"/>
        <v>02</v>
      </c>
      <c r="I34" s="1">
        <f t="shared" si="3"/>
        <v>2013</v>
      </c>
      <c r="J34" s="13">
        <f t="shared" si="4"/>
        <v>41319</v>
      </c>
      <c r="K34" s="14">
        <f t="shared" si="5"/>
        <v>11</v>
      </c>
      <c r="L34" s="16" t="s">
        <v>28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9.5" customHeight="1" x14ac:dyDescent="0.25">
      <c r="A35" s="4">
        <v>31</v>
      </c>
      <c r="B35" s="2" t="s">
        <v>231</v>
      </c>
      <c r="C35" s="8"/>
      <c r="D35" s="9"/>
      <c r="E35" s="9"/>
      <c r="F35" s="1" t="str">
        <f t="shared" si="0"/>
        <v>M</v>
      </c>
      <c r="G35" s="1" t="str">
        <f t="shared" si="1"/>
        <v>09</v>
      </c>
      <c r="H35" s="1" t="str">
        <f t="shared" si="2"/>
        <v>09</v>
      </c>
      <c r="I35" s="1">
        <f t="shared" si="3"/>
        <v>2013</v>
      </c>
      <c r="J35" s="13">
        <f t="shared" si="4"/>
        <v>41526</v>
      </c>
      <c r="K35" s="14">
        <f t="shared" si="5"/>
        <v>10</v>
      </c>
      <c r="L35" s="16" t="s">
        <v>28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9.5" customHeight="1" x14ac:dyDescent="0.25">
      <c r="A36" s="4">
        <v>32</v>
      </c>
      <c r="B36" s="2" t="s">
        <v>232</v>
      </c>
      <c r="C36" s="8"/>
      <c r="D36" s="9"/>
      <c r="E36" s="9"/>
      <c r="F36" s="1" t="str">
        <f t="shared" si="0"/>
        <v>M</v>
      </c>
      <c r="G36" s="1" t="str">
        <f t="shared" si="1"/>
        <v>25</v>
      </c>
      <c r="H36" s="1" t="str">
        <f t="shared" si="2"/>
        <v>05</v>
      </c>
      <c r="I36" s="1">
        <f t="shared" si="3"/>
        <v>2013</v>
      </c>
      <c r="J36" s="13">
        <f t="shared" si="4"/>
        <v>41419</v>
      </c>
      <c r="K36" s="14">
        <f t="shared" si="5"/>
        <v>11</v>
      </c>
      <c r="L36" s="16" t="s">
        <v>28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9.5" customHeight="1" x14ac:dyDescent="0.25">
      <c r="A37" s="4">
        <v>33</v>
      </c>
      <c r="B37" s="2" t="s">
        <v>233</v>
      </c>
      <c r="C37" s="8"/>
      <c r="D37" s="9"/>
      <c r="E37" s="9"/>
      <c r="F37" s="1" t="str">
        <f t="shared" si="0"/>
        <v>H</v>
      </c>
      <c r="G37" s="1" t="str">
        <f t="shared" si="1"/>
        <v>26</v>
      </c>
      <c r="H37" s="1" t="str">
        <f t="shared" si="2"/>
        <v>01</v>
      </c>
      <c r="I37" s="1">
        <f t="shared" si="3"/>
        <v>2013</v>
      </c>
      <c r="J37" s="13">
        <f t="shared" si="4"/>
        <v>41300</v>
      </c>
      <c r="K37" s="14">
        <f t="shared" si="5"/>
        <v>11</v>
      </c>
      <c r="L37" s="16" t="s">
        <v>28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9.5" customHeight="1" x14ac:dyDescent="0.25">
      <c r="A38" s="4">
        <v>34</v>
      </c>
      <c r="B38" s="2" t="s">
        <v>234</v>
      </c>
      <c r="C38" s="8"/>
      <c r="D38" s="9"/>
      <c r="E38" s="9"/>
      <c r="F38" s="1" t="str">
        <f t="shared" si="0"/>
        <v>H</v>
      </c>
      <c r="G38" s="1" t="str">
        <f t="shared" si="1"/>
        <v>20</v>
      </c>
      <c r="H38" s="1" t="str">
        <f t="shared" si="2"/>
        <v>03</v>
      </c>
      <c r="I38" s="1">
        <f t="shared" si="3"/>
        <v>2013</v>
      </c>
      <c r="J38" s="13">
        <f t="shared" si="4"/>
        <v>41353</v>
      </c>
      <c r="K38" s="14">
        <f t="shared" si="5"/>
        <v>11</v>
      </c>
      <c r="L38" s="16" t="s">
        <v>28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9.5" customHeight="1" x14ac:dyDescent="0.25">
      <c r="A39" s="4">
        <v>35</v>
      </c>
      <c r="B39" s="2"/>
      <c r="C39" s="8"/>
      <c r="D39" s="9"/>
      <c r="E39" s="9"/>
      <c r="F39" s="1" t="str">
        <f t="shared" si="0"/>
        <v/>
      </c>
      <c r="G39" s="1" t="str">
        <f t="shared" si="1"/>
        <v/>
      </c>
      <c r="H39" s="1" t="str">
        <f t="shared" si="2"/>
        <v/>
      </c>
      <c r="I39" s="1" t="e">
        <f t="shared" si="3"/>
        <v>#VALUE!</v>
      </c>
      <c r="J39" s="13" t="e">
        <f t="shared" si="4"/>
        <v>#VALUE!</v>
      </c>
      <c r="K39" s="14" t="e">
        <f t="shared" si="5"/>
        <v>#VALUE!</v>
      </c>
      <c r="L39" s="16" t="s">
        <v>28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9.5" customHeight="1" x14ac:dyDescent="0.25">
      <c r="A40" s="4">
        <v>36</v>
      </c>
      <c r="B40" s="2"/>
      <c r="C40" s="8"/>
      <c r="D40" s="9"/>
      <c r="E40" s="9"/>
      <c r="F40" s="1" t="str">
        <f t="shared" si="0"/>
        <v/>
      </c>
      <c r="G40" s="1" t="str">
        <f t="shared" si="1"/>
        <v/>
      </c>
      <c r="H40" s="1" t="str">
        <f t="shared" si="2"/>
        <v/>
      </c>
      <c r="I40" s="1" t="e">
        <f t="shared" si="3"/>
        <v>#VALUE!</v>
      </c>
      <c r="J40" s="13" t="e">
        <f t="shared" si="4"/>
        <v>#VALUE!</v>
      </c>
      <c r="K40" s="14" t="e">
        <f t="shared" si="5"/>
        <v>#VALUE!</v>
      </c>
      <c r="L40" s="16" t="s">
        <v>28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9.5" customHeight="1" x14ac:dyDescent="0.25">
      <c r="A41" s="4">
        <v>37</v>
      </c>
      <c r="B41" s="2"/>
      <c r="C41" s="8"/>
      <c r="D41" s="9"/>
      <c r="E41" s="9"/>
      <c r="F41" s="1" t="str">
        <f t="shared" si="0"/>
        <v/>
      </c>
      <c r="G41" s="1" t="str">
        <f t="shared" si="1"/>
        <v/>
      </c>
      <c r="H41" s="1" t="str">
        <f t="shared" si="2"/>
        <v/>
      </c>
      <c r="I41" s="1" t="e">
        <f t="shared" si="3"/>
        <v>#VALUE!</v>
      </c>
      <c r="J41" s="13" t="e">
        <f t="shared" si="4"/>
        <v>#VALUE!</v>
      </c>
      <c r="K41" s="14" t="e">
        <f t="shared" si="5"/>
        <v>#VALUE!</v>
      </c>
      <c r="L41" s="16" t="s">
        <v>28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9.5" customHeight="1" x14ac:dyDescent="0.25">
      <c r="A42" s="4">
        <v>38</v>
      </c>
      <c r="B42" s="2"/>
      <c r="C42" s="8"/>
      <c r="D42" s="9"/>
      <c r="E42" s="9"/>
      <c r="F42" s="1" t="str">
        <f t="shared" si="0"/>
        <v/>
      </c>
      <c r="G42" s="1" t="str">
        <f t="shared" si="1"/>
        <v/>
      </c>
      <c r="H42" s="1" t="str">
        <f t="shared" si="2"/>
        <v/>
      </c>
      <c r="I42" s="1" t="e">
        <f t="shared" si="3"/>
        <v>#VALUE!</v>
      </c>
      <c r="J42" s="13" t="e">
        <f t="shared" si="4"/>
        <v>#VALUE!</v>
      </c>
      <c r="K42" s="14" t="e">
        <f t="shared" si="5"/>
        <v>#VALUE!</v>
      </c>
      <c r="L42" s="16" t="s">
        <v>28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9.5" customHeight="1" x14ac:dyDescent="0.25">
      <c r="A43" s="4">
        <v>39</v>
      </c>
      <c r="B43" s="2"/>
      <c r="C43" s="8"/>
      <c r="D43" s="9"/>
      <c r="E43" s="9"/>
      <c r="F43" s="1" t="str">
        <f t="shared" si="0"/>
        <v/>
      </c>
      <c r="G43" s="1" t="str">
        <f t="shared" si="1"/>
        <v/>
      </c>
      <c r="H43" s="1" t="str">
        <f t="shared" si="2"/>
        <v/>
      </c>
      <c r="I43" s="1" t="e">
        <f t="shared" si="3"/>
        <v>#VALUE!</v>
      </c>
      <c r="J43" s="13" t="e">
        <f t="shared" si="4"/>
        <v>#VALUE!</v>
      </c>
      <c r="K43" s="14" t="e">
        <f t="shared" si="5"/>
        <v>#VALUE!</v>
      </c>
      <c r="L43" s="16" t="s">
        <v>28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5" customHeight="1" x14ac:dyDescent="0.25">
      <c r="A44" s="4">
        <v>40</v>
      </c>
      <c r="B44" s="1"/>
      <c r="C44" s="8"/>
      <c r="D44" s="1"/>
      <c r="E44" s="1"/>
      <c r="F44" s="1" t="str">
        <f>MID(B44,11,1)</f>
        <v/>
      </c>
      <c r="G44" s="1" t="str">
        <f t="shared" si="1"/>
        <v/>
      </c>
      <c r="H44" s="1" t="str">
        <f t="shared" si="2"/>
        <v/>
      </c>
      <c r="I44" s="1" t="e">
        <f t="shared" si="3"/>
        <v>#VALUE!</v>
      </c>
      <c r="J44" s="13" t="e">
        <f t="shared" si="4"/>
        <v>#VALUE!</v>
      </c>
      <c r="K44" s="14" t="e">
        <f t="shared" si="5"/>
        <v>#VALUE!</v>
      </c>
      <c r="L44" s="16" t="s">
        <v>28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5">
      <c r="A45" s="15"/>
      <c r="B45" s="15"/>
      <c r="C45" s="15"/>
      <c r="D45" s="15"/>
      <c r="E45" s="15"/>
      <c r="F45" s="21"/>
      <c r="G45" s="20"/>
      <c r="H45" s="20"/>
      <c r="I45" s="20"/>
      <c r="J45" s="55" t="s">
        <v>6</v>
      </c>
      <c r="K45" s="20">
        <f>COUNTIF(F5:F44, "M")</f>
        <v>18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5.75" customHeight="1" x14ac:dyDescent="0.25">
      <c r="A46" s="15"/>
      <c r="B46" s="15"/>
      <c r="C46" s="15"/>
      <c r="D46" s="15"/>
      <c r="E46" s="15"/>
      <c r="F46" s="19"/>
      <c r="G46" s="20"/>
      <c r="H46" s="20"/>
      <c r="I46" s="20"/>
      <c r="J46" s="55" t="s">
        <v>5</v>
      </c>
      <c r="K46" s="20">
        <f>COUNTIF(F5:F44,"H")</f>
        <v>16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5.75" x14ac:dyDescent="0.25">
      <c r="A47" s="15"/>
      <c r="B47" s="54"/>
      <c r="C47" s="15"/>
      <c r="D47" s="15"/>
      <c r="E47" s="15"/>
      <c r="F47" s="19"/>
      <c r="G47" s="20"/>
      <c r="H47" s="20"/>
      <c r="I47" s="20"/>
      <c r="J47" s="55" t="s">
        <v>12</v>
      </c>
      <c r="K47" s="20">
        <f>SUM(K45:K46)</f>
        <v>34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5">
      <c r="A48" s="15"/>
      <c r="B48" s="15"/>
      <c r="C48" s="15"/>
      <c r="D48" s="15"/>
      <c r="E48" s="15"/>
      <c r="F48" s="19"/>
      <c r="G48" s="20"/>
      <c r="H48" s="20"/>
      <c r="I48" s="20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5">
      <c r="A49" s="15"/>
      <c r="B49" s="15"/>
      <c r="C49" s="15"/>
      <c r="D49" s="15"/>
      <c r="E49" s="15"/>
      <c r="F49" s="19"/>
      <c r="G49" s="20"/>
      <c r="H49" s="20"/>
      <c r="I49" s="20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5.75" customHeight="1" x14ac:dyDescent="0.25">
      <c r="A50" s="15"/>
      <c r="B50" s="15"/>
      <c r="D50" s="15"/>
      <c r="E50" s="15"/>
      <c r="F50" s="19"/>
      <c r="G50" s="20"/>
      <c r="H50" s="20"/>
      <c r="I50" s="20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</sheetData>
  <autoFilter ref="A4:K47" xr:uid="{00000000-0009-0000-0000-000000000000}"/>
  <mergeCells count="2">
    <mergeCell ref="M5:M6"/>
    <mergeCell ref="M8:M9"/>
  </mergeCells>
  <conditionalFormatting sqref="F1:F1048576">
    <cfRule type="cellIs" dxfId="7" priority="4" operator="equal">
      <formula>"H"</formula>
    </cfRule>
    <cfRule type="cellIs" dxfId="6" priority="5" operator="equal">
      <formula>"M"</formula>
    </cfRule>
  </conditionalFormatting>
  <conditionalFormatting sqref="K5:K44">
    <cfRule type="colorScale" priority="1">
      <colorScale>
        <cfvo type="min"/>
        <cfvo type="max"/>
        <color rgb="FFFFEF9C"/>
        <color rgb="FF63BE7B"/>
      </colorScale>
    </cfRule>
  </conditionalFormatting>
  <conditionalFormatting sqref="S1">
    <cfRule type="cellIs" dxfId="5" priority="2" operator="equal">
      <formula>"H"</formula>
    </cfRule>
    <cfRule type="cellIs" dxfId="4" priority="3" operator="equal">
      <formula>"M"</formula>
    </cfRule>
  </conditionalFormatting>
  <printOptions horizontalCentered="1" verticalCentered="1"/>
  <pageMargins left="0.27559055118110237" right="0.24" top="0.31496062992125984" bottom="0.19685039370078741" header="0.31496062992125984" footer="0.19685039370078741"/>
  <pageSetup scale="52" orientation="landscape" r:id="rId1"/>
  <colBreaks count="1" manualBreakCount="1">
    <brk id="1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9442D-EF04-4C8D-BECF-D0AC3C5CC773}">
  <sheetPr>
    <pageSetUpPr fitToPage="1"/>
  </sheetPr>
  <dimension ref="A1:AA63"/>
  <sheetViews>
    <sheetView showGridLines="0" tabSelected="1" view="pageBreakPreview" zoomScale="115" zoomScaleNormal="55" zoomScaleSheetLayoutView="115" workbookViewId="0">
      <selection activeCell="C15" sqref="C15"/>
    </sheetView>
  </sheetViews>
  <sheetFormatPr baseColWidth="10" defaultColWidth="11.42578125" defaultRowHeight="15" x14ac:dyDescent="0.25"/>
  <cols>
    <col min="1" max="1" width="3" customWidth="1"/>
    <col min="2" max="2" width="25" customWidth="1"/>
    <col min="3" max="3" width="44.42578125" customWidth="1"/>
    <col min="4" max="4" width="11.42578125" hidden="1" customWidth="1"/>
    <col min="5" max="5" width="0.140625" hidden="1" customWidth="1"/>
    <col min="6" max="6" width="6.85546875" customWidth="1"/>
    <col min="7" max="9" width="5.7109375" customWidth="1"/>
    <col min="10" max="10" width="11.85546875" bestFit="1" customWidth="1"/>
    <col min="11" max="11" width="9.28515625" customWidth="1"/>
    <col min="14" max="14" width="12.7109375" customWidth="1"/>
    <col min="15" max="26" width="6.5703125" customWidth="1"/>
  </cols>
  <sheetData>
    <row r="1" spans="1:27" ht="16.5" customHeight="1" x14ac:dyDescent="0.25">
      <c r="A1" s="50"/>
      <c r="B1" s="15"/>
      <c r="C1" s="21"/>
      <c r="D1" s="56"/>
      <c r="E1" s="56"/>
      <c r="F1" s="57" t="s">
        <v>279</v>
      </c>
      <c r="G1" s="58"/>
      <c r="H1" s="21"/>
      <c r="I1" s="21"/>
      <c r="J1" s="21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" customHeight="1" x14ac:dyDescent="0.25">
      <c r="A2" s="50"/>
      <c r="B2" s="15"/>
      <c r="C2" s="21"/>
      <c r="D2" s="56"/>
      <c r="E2" s="56"/>
      <c r="F2" s="57" t="s">
        <v>280</v>
      </c>
      <c r="G2" s="58"/>
      <c r="H2" s="21"/>
      <c r="I2" s="21"/>
      <c r="J2" s="21"/>
      <c r="K2" s="15"/>
      <c r="L2" s="15"/>
      <c r="M2" s="15"/>
      <c r="N2" s="15"/>
      <c r="O2" s="15"/>
      <c r="P2" s="15"/>
      <c r="Q2" s="21" t="s">
        <v>35</v>
      </c>
      <c r="R2" s="15"/>
      <c r="S2" s="15"/>
      <c r="T2" s="21" t="s">
        <v>86</v>
      </c>
      <c r="U2" s="15"/>
      <c r="V2" s="15"/>
      <c r="W2" s="15"/>
      <c r="X2" s="15"/>
      <c r="Y2" s="15"/>
      <c r="Z2" s="15"/>
      <c r="AA2" s="15"/>
    </row>
    <row r="3" spans="1:27" ht="14.25" customHeight="1" x14ac:dyDescent="0.3">
      <c r="A3" s="51"/>
      <c r="B3" s="52"/>
      <c r="C3" s="23" t="s">
        <v>34</v>
      </c>
      <c r="D3" s="23"/>
      <c r="E3" s="23"/>
      <c r="F3" s="53"/>
      <c r="G3" s="53"/>
      <c r="H3" s="15"/>
      <c r="I3" s="15" t="s">
        <v>30</v>
      </c>
      <c r="J3" s="59">
        <v>45536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" customHeight="1" x14ac:dyDescent="0.25">
      <c r="A4" s="3" t="s">
        <v>0</v>
      </c>
      <c r="B4" s="5" t="s">
        <v>3</v>
      </c>
      <c r="C4" s="7" t="s">
        <v>1</v>
      </c>
      <c r="D4" s="7"/>
      <c r="E4" s="7"/>
      <c r="F4" s="6" t="s">
        <v>4</v>
      </c>
      <c r="G4" s="6" t="s">
        <v>7</v>
      </c>
      <c r="H4" s="6" t="s">
        <v>8</v>
      </c>
      <c r="I4" s="6" t="s">
        <v>9</v>
      </c>
      <c r="J4" s="7" t="s">
        <v>11</v>
      </c>
      <c r="K4" s="6" t="s">
        <v>10</v>
      </c>
      <c r="L4" s="6" t="s">
        <v>27</v>
      </c>
      <c r="M4" s="15"/>
      <c r="N4" s="15"/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7" t="s">
        <v>23</v>
      </c>
      <c r="W4" s="17" t="s">
        <v>24</v>
      </c>
      <c r="X4" s="17" t="s">
        <v>25</v>
      </c>
      <c r="Y4" s="17" t="s">
        <v>26</v>
      </c>
      <c r="Z4" s="18" t="s">
        <v>12</v>
      </c>
      <c r="AA4" s="15"/>
    </row>
    <row r="5" spans="1:27" ht="19.5" customHeight="1" x14ac:dyDescent="0.25">
      <c r="A5" s="4">
        <v>1</v>
      </c>
      <c r="B5" s="2" t="s">
        <v>266</v>
      </c>
      <c r="C5" s="71"/>
      <c r="D5" s="9"/>
      <c r="E5" s="10"/>
      <c r="F5" s="1" t="str">
        <f>MID(B5,11,1)</f>
        <v>H</v>
      </c>
      <c r="G5" s="1" t="str">
        <f>MID(B5,9,2)</f>
        <v>27</v>
      </c>
      <c r="H5" s="1" t="str">
        <f>MID(B5,7,2)</f>
        <v>08</v>
      </c>
      <c r="I5" s="1">
        <f>MID(B5,5,2)+2000</f>
        <v>2013</v>
      </c>
      <c r="J5" s="13">
        <f>DATE(I5,H5,G5)</f>
        <v>41513</v>
      </c>
      <c r="K5" s="14">
        <f>DATEDIF(J5,$J$3,"Y")</f>
        <v>11</v>
      </c>
      <c r="L5" s="16" t="s">
        <v>28</v>
      </c>
      <c r="M5" s="73" t="s">
        <v>5</v>
      </c>
      <c r="N5" s="15" t="s">
        <v>13</v>
      </c>
      <c r="O5" s="7">
        <f>COUNTIFS($F$5:$F$44,"H",$K$5:$K$44,5,$L$5:$L$44,"NO")</f>
        <v>0</v>
      </c>
      <c r="P5" s="7">
        <f>COUNTIFS($F$5:$F$44,"H",$K$5:$K$44,6,$L$5:$L$44,"NO")</f>
        <v>0</v>
      </c>
      <c r="Q5" s="7">
        <f>COUNTIFS($F$5:$F$44,"H",$K$5:$K$44,7,$L$5:$L$44,"NO")</f>
        <v>0</v>
      </c>
      <c r="R5" s="7">
        <f>COUNTIFS($F$5:$F$44,"H",$K$5:$K$44,8,$L$5:$L$44,"NO")</f>
        <v>0</v>
      </c>
      <c r="S5" s="7">
        <f>COUNTIFS($F$5:$F$44,"H",$K$5:$K$44,9,$L$5:$L$44,"NO")</f>
        <v>0</v>
      </c>
      <c r="T5" s="7">
        <f>COUNTIFS($F$5:$F$44,"H",$K$5:$K$44,10,$L$5:$L$44,"NO")</f>
        <v>3</v>
      </c>
      <c r="U5" s="7">
        <f>COUNTIFS($F$5:$F$44,"H",$K$5:$K$44,11,$L$5:$L$44,"NO")</f>
        <v>3</v>
      </c>
      <c r="V5" s="7">
        <f>COUNTIFS($F$5:$F$44,"H",$K$5:$K$44,12,$L$5:$L$44,"NO")</f>
        <v>0</v>
      </c>
      <c r="W5" s="7">
        <f>COUNTIFS($F$5:$F$44,"H",$K$5:$K$44,13,$L$5:$L$44,"NO")</f>
        <v>0</v>
      </c>
      <c r="X5" s="7">
        <f>COUNTIFS($F$5:$F$44,"H",$K$5:$K$44,14,$L$5:$L$44,"NO")</f>
        <v>0</v>
      </c>
      <c r="Y5" s="7">
        <f>COUNTIFS($F$5:$F$44,"H",$K$5:$K$44,15,$L$5:$L$44,"NO")</f>
        <v>0</v>
      </c>
      <c r="Z5" s="7">
        <f>SUM(O5:Y5)</f>
        <v>6</v>
      </c>
      <c r="AA5" s="15"/>
    </row>
    <row r="6" spans="1:27" ht="19.5" customHeight="1" x14ac:dyDescent="0.25">
      <c r="A6" s="4">
        <v>2</v>
      </c>
      <c r="B6" s="2" t="s">
        <v>267</v>
      </c>
      <c r="C6" s="71"/>
      <c r="D6" s="9"/>
      <c r="E6" s="10"/>
      <c r="F6" s="1" t="str">
        <f t="shared" ref="F6:F18" si="0">MID(B6,11,1)</f>
        <v>M</v>
      </c>
      <c r="G6" s="1" t="str">
        <f t="shared" ref="G6:G18" si="1">MID(B6,9,2)</f>
        <v>10</v>
      </c>
      <c r="H6" s="1" t="str">
        <f t="shared" ref="H6:H18" si="2">MID(B6,7,2)</f>
        <v>11</v>
      </c>
      <c r="I6" s="1">
        <f t="shared" ref="I6:I44" si="3">MID(B6,5,2)+2000</f>
        <v>2013</v>
      </c>
      <c r="J6" s="13">
        <f>DATE(I6,H6,G6)</f>
        <v>41588</v>
      </c>
      <c r="K6" s="14">
        <f>DATEDIF(J6,$J$3,"Y")</f>
        <v>10</v>
      </c>
      <c r="L6" s="16" t="s">
        <v>28</v>
      </c>
      <c r="M6" s="73"/>
      <c r="N6" s="15" t="s">
        <v>14</v>
      </c>
      <c r="O6" s="7">
        <f>COUNTIFS($F$5:$F$44,"H",$K$5:$K$44,5,$L$5:$L$44,"SI")</f>
        <v>0</v>
      </c>
      <c r="P6" s="7">
        <f>COUNTIFS($F$5:$F$44,"H",$K$5:$K$44,6,$L$5:$L$44,"SI")</f>
        <v>0</v>
      </c>
      <c r="Q6" s="7">
        <f>COUNTIFS($F$5:$F$44,"H",$K$5:$K$44,7,$L$5:$L$44,"SI")</f>
        <v>0</v>
      </c>
      <c r="R6" s="7">
        <f>COUNTIFS($F$5:$F$44,"H",$K$5:$K$44,8,$L$5:$L$44,"SI")</f>
        <v>0</v>
      </c>
      <c r="S6" s="7">
        <f>COUNTIFS($F$5:$F$44,"H",$K$5:$K$44,9,$L$5:$L$44,"SI")</f>
        <v>0</v>
      </c>
      <c r="T6" s="7">
        <f>COUNTIFS($F$5:$F$44,"H",$K$5:$K$44,10,$L$5:$L$44,"SI")</f>
        <v>0</v>
      </c>
      <c r="U6" s="7">
        <f>COUNTIFS($F$5:$F$44,"H",$K$5:$K$44,11,$L$5:$L$44,"SI")</f>
        <v>0</v>
      </c>
      <c r="V6" s="7">
        <f>COUNTIFS($F$5:$F$44,"H",$K$5:$K$44,12,$L$5:$L$44,"SI")</f>
        <v>0</v>
      </c>
      <c r="W6" s="7">
        <f>COUNTIFS($F$5:$F$44,"H",$K$5:$K$44,13,$L$5:$L$44,"SI")</f>
        <v>0</v>
      </c>
      <c r="X6" s="7">
        <f>COUNTIFS($F$5:$F$44,"H",$K$5:$K$44,14,$L$5:$L$44,"SI")</f>
        <v>0</v>
      </c>
      <c r="Y6" s="7">
        <f>COUNTIFS($F$5:$F$44,"H",$K$5:$K$44,15,$L$5:$L$44,"SI")</f>
        <v>0</v>
      </c>
      <c r="Z6" s="7">
        <f>SUM(O6:Y6)</f>
        <v>0</v>
      </c>
      <c r="AA6" s="15"/>
    </row>
    <row r="7" spans="1:27" ht="19.5" customHeight="1" x14ac:dyDescent="0.25">
      <c r="A7" s="4">
        <v>3</v>
      </c>
      <c r="B7" s="2" t="s">
        <v>268</v>
      </c>
      <c r="C7" s="71"/>
      <c r="D7" s="9"/>
      <c r="E7" s="10"/>
      <c r="F7" s="1" t="str">
        <f t="shared" si="0"/>
        <v>H</v>
      </c>
      <c r="G7" s="1" t="str">
        <f t="shared" si="1"/>
        <v>27</v>
      </c>
      <c r="H7" s="1" t="str">
        <f t="shared" si="2"/>
        <v>02</v>
      </c>
      <c r="I7" s="1">
        <f t="shared" si="3"/>
        <v>2013</v>
      </c>
      <c r="J7" s="13">
        <f t="shared" ref="J7:J44" si="4">DATE(I7,H7,G7)</f>
        <v>41332</v>
      </c>
      <c r="K7" s="14">
        <f t="shared" ref="K7:K44" si="5">DATEDIF(J7,$J$3,"Y")</f>
        <v>11</v>
      </c>
      <c r="L7" s="16" t="s">
        <v>28</v>
      </c>
      <c r="M7" s="15"/>
      <c r="N7" s="15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5"/>
    </row>
    <row r="8" spans="1:27" ht="19.5" customHeight="1" x14ac:dyDescent="0.25">
      <c r="A8" s="4">
        <v>4</v>
      </c>
      <c r="B8" s="2" t="s">
        <v>269</v>
      </c>
      <c r="C8" s="71"/>
      <c r="D8" s="8"/>
      <c r="E8" s="8"/>
      <c r="F8" s="1" t="str">
        <f t="shared" si="0"/>
        <v>M</v>
      </c>
      <c r="G8" s="1" t="str">
        <f t="shared" si="1"/>
        <v>22</v>
      </c>
      <c r="H8" s="1" t="str">
        <f t="shared" si="2"/>
        <v>11</v>
      </c>
      <c r="I8" s="1">
        <f t="shared" si="3"/>
        <v>2013</v>
      </c>
      <c r="J8" s="13">
        <f t="shared" si="4"/>
        <v>41600</v>
      </c>
      <c r="K8" s="14">
        <f t="shared" si="5"/>
        <v>10</v>
      </c>
      <c r="L8" s="16" t="s">
        <v>28</v>
      </c>
      <c r="M8" s="74" t="s">
        <v>6</v>
      </c>
      <c r="N8" s="15" t="s">
        <v>13</v>
      </c>
      <c r="O8" s="7">
        <f>COUNTIFS($F$5:$F$44,"M",$K$5:$K$44,5,$L$5:$L$44,"NO")</f>
        <v>0</v>
      </c>
      <c r="P8" s="7">
        <f>COUNTIFS($F$5:$F$44,"M",$K$5:$K$44,6,$L$5:$L$44,"NO")</f>
        <v>0</v>
      </c>
      <c r="Q8" s="7">
        <f>COUNTIFS($F$5:$F$44,"M",$K$5:$K$44,7,$L$5:$L$44,"NO")</f>
        <v>0</v>
      </c>
      <c r="R8" s="7">
        <f>COUNTIFS($F$5:$F$44,"M",$K$5:$K$44,8,$L$5:$L$44,"NO")</f>
        <v>0</v>
      </c>
      <c r="S8" s="7">
        <f>COUNTIFS($F$5:$F$44,"M",$K$5:$K$44,9,$L$5:$L$44,"NO")</f>
        <v>0</v>
      </c>
      <c r="T8" s="7">
        <f>COUNTIFS($F$5:$F$44,"M",$K$5:$K$44,10,$L$5:$L$44,"NO")</f>
        <v>4</v>
      </c>
      <c r="U8" s="7">
        <f>COUNTIFS($F$5:$F$44,"M",$K$5:$K$44,11,$L$5:$L$44,"NO")</f>
        <v>3</v>
      </c>
      <c r="V8" s="7">
        <f>COUNTIFS($F$5:$F$44,"M",$K$5:$K$44,12,$L$5:$L$44,"NO")</f>
        <v>0</v>
      </c>
      <c r="W8" s="7">
        <f>COUNTIFS($F$5:$F$44,"M",$K$5:$K$44,13,$L$5:$L$44,"NO")</f>
        <v>0</v>
      </c>
      <c r="X8" s="7">
        <f>COUNTIFS($F$5:$F$44,"M",$K$5:$K$44,14,$L$5:$L$44,"NO")</f>
        <v>0</v>
      </c>
      <c r="Y8" s="7">
        <f>COUNTIFS($F$5:$F$44,"M",$K$5:$K$44,15,$L$5:$L$44,"NO")</f>
        <v>0</v>
      </c>
      <c r="Z8" s="7">
        <f t="shared" ref="Z8:Z9" si="6">SUM(O8:Y8)</f>
        <v>7</v>
      </c>
      <c r="AA8" s="15"/>
    </row>
    <row r="9" spans="1:27" ht="19.5" customHeight="1" x14ac:dyDescent="0.25">
      <c r="A9" s="4">
        <v>5</v>
      </c>
      <c r="B9" s="2" t="s">
        <v>270</v>
      </c>
      <c r="C9" s="71"/>
      <c r="D9" s="9"/>
      <c r="E9" s="10"/>
      <c r="F9" s="1" t="str">
        <f t="shared" si="0"/>
        <v>M</v>
      </c>
      <c r="G9" s="1" t="str">
        <f t="shared" si="1"/>
        <v>03</v>
      </c>
      <c r="H9" s="1" t="str">
        <f t="shared" si="2"/>
        <v>11</v>
      </c>
      <c r="I9" s="1">
        <f t="shared" si="3"/>
        <v>2013</v>
      </c>
      <c r="J9" s="13">
        <f t="shared" si="4"/>
        <v>41581</v>
      </c>
      <c r="K9" s="14">
        <f t="shared" si="5"/>
        <v>10</v>
      </c>
      <c r="L9" s="16" t="s">
        <v>28</v>
      </c>
      <c r="M9" s="74"/>
      <c r="N9" s="15" t="s">
        <v>14</v>
      </c>
      <c r="O9" s="7">
        <f>COUNTIFS($F$5:$F$44,"M",$K$5:$K$44,5,$L$5:$L$44,"SI")</f>
        <v>0</v>
      </c>
      <c r="P9" s="7">
        <f>COUNTIFS($F$5:$F$44,"M",$K$5:$K$44,6,$L$5:$L$44,"SI")</f>
        <v>0</v>
      </c>
      <c r="Q9" s="7">
        <f>COUNTIFS($F$5:$F$44,"M",$K$5:$K$44,7,$L$5:$L$44,"SI")</f>
        <v>0</v>
      </c>
      <c r="R9" s="7">
        <f>COUNTIFS($F$5:$F$44,"M",$K$5:$K$44,8,$L$5:$L$44,"SI")</f>
        <v>0</v>
      </c>
      <c r="S9" s="7">
        <f>COUNTIFS($F$5:$F$44,"M",$K$5:$K$44,9,$L$5:$L$44,"SI")</f>
        <v>0</v>
      </c>
      <c r="T9" s="7">
        <f>COUNTIFS($F$5:$F$44,"M",$K$5:$K$44,10,$L$5:$L$44,"SI")</f>
        <v>0</v>
      </c>
      <c r="U9" s="7">
        <f>COUNTIFS($F$5:$F$44,"M",$K$5:$K$44,11,$L$5:$L$44,"SI")</f>
        <v>0</v>
      </c>
      <c r="V9" s="7">
        <f>COUNTIFS($F$5:$F$44,"M",$K$5:$K$44,12,$L$5:$L$44,"SI")</f>
        <v>0</v>
      </c>
      <c r="W9" s="7">
        <f>COUNTIFS($F$5:$F$44,"M",$K$5:$K$44,13,$L$5:$L$44,"SI")</f>
        <v>0</v>
      </c>
      <c r="X9" s="7">
        <f>COUNTIFS($F$5:$F$44,"M",$K$5:$K$44,14,$L$5:$L$44,"SI")</f>
        <v>0</v>
      </c>
      <c r="Y9" s="7">
        <f>COUNTIFS($F$5:$F$44,"M",$K$5:$K$44,15,$L$5:$L$44,"SI")</f>
        <v>0</v>
      </c>
      <c r="Z9" s="7">
        <f t="shared" si="6"/>
        <v>0</v>
      </c>
      <c r="AA9" s="15"/>
    </row>
    <row r="10" spans="1:27" ht="19.5" customHeight="1" x14ac:dyDescent="0.25">
      <c r="A10" s="4">
        <v>6</v>
      </c>
      <c r="B10" s="2" t="s">
        <v>271</v>
      </c>
      <c r="C10" s="71"/>
      <c r="D10" s="9"/>
      <c r="E10" s="10"/>
      <c r="F10" s="1" t="str">
        <f t="shared" si="0"/>
        <v>M</v>
      </c>
      <c r="G10" s="1" t="str">
        <f t="shared" si="1"/>
        <v>01</v>
      </c>
      <c r="H10" s="1" t="str">
        <f t="shared" si="2"/>
        <v>12</v>
      </c>
      <c r="I10" s="1">
        <f t="shared" si="3"/>
        <v>2013</v>
      </c>
      <c r="J10" s="13">
        <f t="shared" si="4"/>
        <v>41609</v>
      </c>
      <c r="K10" s="14">
        <f t="shared" si="5"/>
        <v>10</v>
      </c>
      <c r="L10" s="16" t="s">
        <v>28</v>
      </c>
      <c r="M10" s="15"/>
      <c r="N10" s="15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5"/>
    </row>
    <row r="11" spans="1:27" ht="19.5" customHeight="1" x14ac:dyDescent="0.25">
      <c r="A11" s="4">
        <v>7</v>
      </c>
      <c r="B11" s="2" t="s">
        <v>272</v>
      </c>
      <c r="C11" s="71"/>
      <c r="D11" s="9"/>
      <c r="E11" s="10"/>
      <c r="F11" s="1" t="str">
        <f t="shared" si="0"/>
        <v>M</v>
      </c>
      <c r="G11" s="1" t="str">
        <f t="shared" si="1"/>
        <v>23</v>
      </c>
      <c r="H11" s="1" t="str">
        <f t="shared" si="2"/>
        <v>03</v>
      </c>
      <c r="I11" s="1">
        <f t="shared" si="3"/>
        <v>2013</v>
      </c>
      <c r="J11" s="13">
        <f t="shared" si="4"/>
        <v>41356</v>
      </c>
      <c r="K11" s="14">
        <f t="shared" si="5"/>
        <v>11</v>
      </c>
      <c r="L11" s="16" t="s">
        <v>28</v>
      </c>
      <c r="M11" s="15"/>
      <c r="N11" s="15" t="s">
        <v>15</v>
      </c>
      <c r="O11" s="6">
        <f>SUM(O5:O9)</f>
        <v>0</v>
      </c>
      <c r="P11" s="6">
        <f t="shared" ref="P11:Y11" si="7">SUM(P5:P9)</f>
        <v>0</v>
      </c>
      <c r="Q11" s="6">
        <f t="shared" si="7"/>
        <v>0</v>
      </c>
      <c r="R11" s="6">
        <f t="shared" si="7"/>
        <v>0</v>
      </c>
      <c r="S11" s="6">
        <f t="shared" si="7"/>
        <v>0</v>
      </c>
      <c r="T11" s="6">
        <f t="shared" si="7"/>
        <v>7</v>
      </c>
      <c r="U11" s="6">
        <f t="shared" si="7"/>
        <v>6</v>
      </c>
      <c r="V11" s="6">
        <f t="shared" si="7"/>
        <v>0</v>
      </c>
      <c r="W11" s="6">
        <f t="shared" si="7"/>
        <v>0</v>
      </c>
      <c r="X11" s="6">
        <f t="shared" si="7"/>
        <v>0</v>
      </c>
      <c r="Y11" s="6">
        <f t="shared" si="7"/>
        <v>0</v>
      </c>
      <c r="Z11" s="7">
        <f>SUM(O11:Y11)</f>
        <v>13</v>
      </c>
      <c r="AA11" s="15"/>
    </row>
    <row r="12" spans="1:27" ht="19.5" customHeight="1" x14ac:dyDescent="0.25">
      <c r="A12" s="4">
        <v>8</v>
      </c>
      <c r="B12" s="2" t="s">
        <v>273</v>
      </c>
      <c r="C12" s="71"/>
      <c r="D12" s="9"/>
      <c r="E12" s="10"/>
      <c r="F12" s="1" t="str">
        <f t="shared" si="0"/>
        <v>H</v>
      </c>
      <c r="G12" s="1" t="str">
        <f t="shared" si="1"/>
        <v>26</v>
      </c>
      <c r="H12" s="1" t="str">
        <f t="shared" si="2"/>
        <v>10</v>
      </c>
      <c r="I12" s="1">
        <f t="shared" si="3"/>
        <v>2013</v>
      </c>
      <c r="J12" s="13">
        <f t="shared" si="4"/>
        <v>41573</v>
      </c>
      <c r="K12" s="14">
        <f t="shared" si="5"/>
        <v>10</v>
      </c>
      <c r="L12" s="16" t="s">
        <v>28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9.5" customHeight="1" x14ac:dyDescent="0.25">
      <c r="A13" s="4">
        <v>9</v>
      </c>
      <c r="B13" s="2" t="s">
        <v>265</v>
      </c>
      <c r="C13" s="71"/>
      <c r="D13" s="9"/>
      <c r="E13" s="10"/>
      <c r="F13" s="1" t="str">
        <f t="shared" si="0"/>
        <v>H</v>
      </c>
      <c r="G13" s="1" t="str">
        <f t="shared" si="1"/>
        <v>21</v>
      </c>
      <c r="H13" s="1" t="str">
        <f t="shared" si="2"/>
        <v>07</v>
      </c>
      <c r="I13" s="1">
        <f t="shared" si="3"/>
        <v>2013</v>
      </c>
      <c r="J13" s="13">
        <f t="shared" si="4"/>
        <v>41476</v>
      </c>
      <c r="K13" s="14">
        <f t="shared" si="5"/>
        <v>11</v>
      </c>
      <c r="L13" s="16" t="s">
        <v>28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9.5" customHeight="1" x14ac:dyDescent="0.25">
      <c r="A14" s="4">
        <v>10</v>
      </c>
      <c r="B14" s="2" t="s">
        <v>274</v>
      </c>
      <c r="C14" s="71"/>
      <c r="D14" s="9"/>
      <c r="E14" s="10"/>
      <c r="F14" s="1" t="str">
        <f t="shared" si="0"/>
        <v>M</v>
      </c>
      <c r="G14" s="1" t="str">
        <f t="shared" si="1"/>
        <v>05</v>
      </c>
      <c r="H14" s="1" t="str">
        <f t="shared" si="2"/>
        <v>08</v>
      </c>
      <c r="I14" s="1">
        <f t="shared" si="3"/>
        <v>2013</v>
      </c>
      <c r="J14" s="13">
        <f t="shared" si="4"/>
        <v>41491</v>
      </c>
      <c r="K14" s="14">
        <f t="shared" si="5"/>
        <v>11</v>
      </c>
      <c r="L14" s="16" t="s">
        <v>28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9.5" customHeight="1" x14ac:dyDescent="0.25">
      <c r="A15" s="4">
        <v>11</v>
      </c>
      <c r="B15" s="2" t="s">
        <v>275</v>
      </c>
      <c r="C15" s="71"/>
      <c r="D15" s="9"/>
      <c r="E15" s="10"/>
      <c r="F15" s="1" t="str">
        <f t="shared" si="0"/>
        <v>H</v>
      </c>
      <c r="G15" s="1" t="str">
        <f t="shared" si="1"/>
        <v>11</v>
      </c>
      <c r="H15" s="1" t="str">
        <f t="shared" si="2"/>
        <v>11</v>
      </c>
      <c r="I15" s="1">
        <f t="shared" si="3"/>
        <v>2013</v>
      </c>
      <c r="J15" s="13">
        <f t="shared" si="4"/>
        <v>41589</v>
      </c>
      <c r="K15" s="14">
        <f t="shared" si="5"/>
        <v>10</v>
      </c>
      <c r="L15" s="16" t="s">
        <v>28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9.5" customHeight="1" x14ac:dyDescent="0.25">
      <c r="A16" s="4">
        <v>12</v>
      </c>
      <c r="B16" s="2" t="s">
        <v>276</v>
      </c>
      <c r="C16" s="71"/>
      <c r="D16" s="9"/>
      <c r="E16" s="10"/>
      <c r="F16" s="1" t="str">
        <f t="shared" si="0"/>
        <v>M</v>
      </c>
      <c r="G16" s="1" t="str">
        <f t="shared" si="1"/>
        <v>17</v>
      </c>
      <c r="H16" s="1" t="str">
        <f t="shared" si="2"/>
        <v>02</v>
      </c>
      <c r="I16" s="1">
        <f t="shared" si="3"/>
        <v>2013</v>
      </c>
      <c r="J16" s="13">
        <f t="shared" si="4"/>
        <v>41322</v>
      </c>
      <c r="K16" s="14">
        <f t="shared" si="5"/>
        <v>11</v>
      </c>
      <c r="L16" s="16" t="s">
        <v>28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9.5" customHeight="1" x14ac:dyDescent="0.25">
      <c r="A17" s="4">
        <v>13</v>
      </c>
      <c r="B17" s="2" t="s">
        <v>277</v>
      </c>
      <c r="C17" s="71"/>
      <c r="D17" s="10"/>
      <c r="E17" s="10"/>
      <c r="F17" s="1" t="str">
        <f t="shared" si="0"/>
        <v>H</v>
      </c>
      <c r="G17" s="1" t="str">
        <f t="shared" si="1"/>
        <v>09</v>
      </c>
      <c r="H17" s="1" t="str">
        <f t="shared" si="2"/>
        <v>10</v>
      </c>
      <c r="I17" s="1">
        <f t="shared" si="3"/>
        <v>2013</v>
      </c>
      <c r="J17" s="13">
        <f t="shared" si="4"/>
        <v>41556</v>
      </c>
      <c r="K17" s="14">
        <f t="shared" si="5"/>
        <v>10</v>
      </c>
      <c r="L17" s="16" t="s">
        <v>28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9.5" customHeight="1" x14ac:dyDescent="0.25">
      <c r="A18" s="4">
        <v>14</v>
      </c>
      <c r="B18" s="2"/>
      <c r="C18" s="71"/>
      <c r="D18" s="9"/>
      <c r="E18" s="10"/>
      <c r="F18" s="1" t="str">
        <f t="shared" si="0"/>
        <v/>
      </c>
      <c r="G18" s="1" t="str">
        <f t="shared" si="1"/>
        <v/>
      </c>
      <c r="H18" s="1" t="str">
        <f t="shared" si="2"/>
        <v/>
      </c>
      <c r="I18" s="1" t="e">
        <f t="shared" si="3"/>
        <v>#VALUE!</v>
      </c>
      <c r="J18" s="13" t="e">
        <f t="shared" si="4"/>
        <v>#VALUE!</v>
      </c>
      <c r="K18" s="14" t="e">
        <f t="shared" si="5"/>
        <v>#VALUE!</v>
      </c>
      <c r="L18" s="16" t="s">
        <v>28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9.5" customHeight="1" x14ac:dyDescent="0.25">
      <c r="A19" s="4">
        <v>15</v>
      </c>
      <c r="B19" s="2"/>
      <c r="C19" s="8"/>
      <c r="D19" s="9"/>
      <c r="E19" s="10"/>
      <c r="F19" s="1" t="str">
        <f t="shared" ref="F19:F44" si="8">MID(B19,11,1)</f>
        <v/>
      </c>
      <c r="G19" s="1" t="str">
        <f t="shared" ref="G19:G44" si="9">MID(B19,9,2)</f>
        <v/>
      </c>
      <c r="H19" s="1" t="str">
        <f t="shared" ref="H19:H44" si="10">MID(B19,7,2)</f>
        <v/>
      </c>
      <c r="I19" s="1" t="e">
        <f t="shared" si="3"/>
        <v>#VALUE!</v>
      </c>
      <c r="J19" s="13" t="e">
        <f t="shared" si="4"/>
        <v>#VALUE!</v>
      </c>
      <c r="K19" s="14" t="e">
        <f t="shared" si="5"/>
        <v>#VALUE!</v>
      </c>
      <c r="L19" s="16" t="s">
        <v>28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9.5" customHeight="1" x14ac:dyDescent="0.25">
      <c r="A20" s="4">
        <v>16</v>
      </c>
      <c r="B20" s="2"/>
      <c r="C20" s="8"/>
      <c r="D20" s="9"/>
      <c r="E20" s="10"/>
      <c r="F20" s="1" t="str">
        <f t="shared" si="8"/>
        <v/>
      </c>
      <c r="G20" s="1" t="str">
        <f t="shared" si="9"/>
        <v/>
      </c>
      <c r="H20" s="1" t="str">
        <f t="shared" si="10"/>
        <v/>
      </c>
      <c r="I20" s="1" t="e">
        <f t="shared" si="3"/>
        <v>#VALUE!</v>
      </c>
      <c r="J20" s="13" t="e">
        <f t="shared" si="4"/>
        <v>#VALUE!</v>
      </c>
      <c r="K20" s="14" t="e">
        <f t="shared" si="5"/>
        <v>#VALUE!</v>
      </c>
      <c r="L20" s="16" t="s">
        <v>28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9.5" customHeight="1" x14ac:dyDescent="0.25">
      <c r="A21" s="4">
        <v>17</v>
      </c>
      <c r="B21" s="2"/>
      <c r="C21" s="8"/>
      <c r="D21" s="9"/>
      <c r="E21" s="10"/>
      <c r="F21" s="1" t="str">
        <f t="shared" si="8"/>
        <v/>
      </c>
      <c r="G21" s="1" t="str">
        <f t="shared" si="9"/>
        <v/>
      </c>
      <c r="H21" s="1" t="str">
        <f t="shared" si="10"/>
        <v/>
      </c>
      <c r="I21" s="1" t="e">
        <f t="shared" si="3"/>
        <v>#VALUE!</v>
      </c>
      <c r="J21" s="13" t="e">
        <f t="shared" si="4"/>
        <v>#VALUE!</v>
      </c>
      <c r="K21" s="14" t="e">
        <f t="shared" si="5"/>
        <v>#VALUE!</v>
      </c>
      <c r="L21" s="16" t="s">
        <v>28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9.5" customHeight="1" x14ac:dyDescent="0.25">
      <c r="A22" s="4">
        <v>18</v>
      </c>
      <c r="B22" s="2"/>
      <c r="C22" s="8"/>
      <c r="D22" s="9"/>
      <c r="E22" s="10"/>
      <c r="F22" s="1" t="str">
        <f t="shared" si="8"/>
        <v/>
      </c>
      <c r="G22" s="1" t="str">
        <f t="shared" si="9"/>
        <v/>
      </c>
      <c r="H22" s="1" t="str">
        <f t="shared" si="10"/>
        <v/>
      </c>
      <c r="I22" s="1" t="e">
        <f t="shared" si="3"/>
        <v>#VALUE!</v>
      </c>
      <c r="J22" s="13" t="e">
        <f t="shared" si="4"/>
        <v>#VALUE!</v>
      </c>
      <c r="K22" s="14" t="e">
        <f t="shared" si="5"/>
        <v>#VALUE!</v>
      </c>
      <c r="L22" s="16" t="s">
        <v>28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9.5" customHeight="1" x14ac:dyDescent="0.25">
      <c r="A23" s="4">
        <v>19</v>
      </c>
      <c r="B23" s="2"/>
      <c r="C23" s="8"/>
      <c r="D23" s="11"/>
      <c r="E23" s="12"/>
      <c r="F23" s="1" t="str">
        <f t="shared" si="8"/>
        <v/>
      </c>
      <c r="G23" s="1" t="str">
        <f t="shared" si="9"/>
        <v/>
      </c>
      <c r="H23" s="1" t="str">
        <f t="shared" si="10"/>
        <v/>
      </c>
      <c r="I23" s="1" t="e">
        <f t="shared" si="3"/>
        <v>#VALUE!</v>
      </c>
      <c r="J23" s="13" t="e">
        <f t="shared" si="4"/>
        <v>#VALUE!</v>
      </c>
      <c r="K23" s="14" t="e">
        <f t="shared" si="5"/>
        <v>#VALUE!</v>
      </c>
      <c r="L23" s="16" t="s">
        <v>28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9.5" customHeight="1" x14ac:dyDescent="0.25">
      <c r="A24" s="4">
        <v>20</v>
      </c>
      <c r="B24" s="2"/>
      <c r="C24" s="8"/>
      <c r="D24" s="9"/>
      <c r="E24" s="10"/>
      <c r="F24" s="1" t="str">
        <f t="shared" si="8"/>
        <v/>
      </c>
      <c r="G24" s="1" t="str">
        <f t="shared" si="9"/>
        <v/>
      </c>
      <c r="H24" s="1" t="str">
        <f t="shared" si="10"/>
        <v/>
      </c>
      <c r="I24" s="1" t="e">
        <f t="shared" si="3"/>
        <v>#VALUE!</v>
      </c>
      <c r="J24" s="13" t="e">
        <f t="shared" si="4"/>
        <v>#VALUE!</v>
      </c>
      <c r="K24" s="14" t="e">
        <f t="shared" si="5"/>
        <v>#VALUE!</v>
      </c>
      <c r="L24" s="16" t="s">
        <v>28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9.5" customHeight="1" x14ac:dyDescent="0.25">
      <c r="A25" s="4">
        <v>21</v>
      </c>
      <c r="B25" s="2"/>
      <c r="C25" s="8"/>
      <c r="D25" s="9"/>
      <c r="E25" s="10"/>
      <c r="F25" s="1" t="str">
        <f t="shared" si="8"/>
        <v/>
      </c>
      <c r="G25" s="1" t="str">
        <f t="shared" si="9"/>
        <v/>
      </c>
      <c r="H25" s="1" t="str">
        <f t="shared" si="10"/>
        <v/>
      </c>
      <c r="I25" s="1" t="e">
        <f t="shared" si="3"/>
        <v>#VALUE!</v>
      </c>
      <c r="J25" s="13" t="e">
        <f t="shared" si="4"/>
        <v>#VALUE!</v>
      </c>
      <c r="K25" s="14" t="e">
        <f t="shared" si="5"/>
        <v>#VALUE!</v>
      </c>
      <c r="L25" s="16" t="s">
        <v>28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9.5" customHeight="1" x14ac:dyDescent="0.25">
      <c r="A26" s="4">
        <v>22</v>
      </c>
      <c r="B26" s="2"/>
      <c r="C26" s="8"/>
      <c r="D26" s="9"/>
      <c r="E26" s="10"/>
      <c r="F26" s="1" t="str">
        <f t="shared" si="8"/>
        <v/>
      </c>
      <c r="G26" s="1" t="str">
        <f t="shared" si="9"/>
        <v/>
      </c>
      <c r="H26" s="1" t="str">
        <f t="shared" si="10"/>
        <v/>
      </c>
      <c r="I26" s="1" t="e">
        <f t="shared" si="3"/>
        <v>#VALUE!</v>
      </c>
      <c r="J26" s="13" t="e">
        <f t="shared" si="4"/>
        <v>#VALUE!</v>
      </c>
      <c r="K26" s="14" t="e">
        <f t="shared" si="5"/>
        <v>#VALUE!</v>
      </c>
      <c r="L26" s="16" t="s">
        <v>28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9.5" customHeight="1" x14ac:dyDescent="0.25">
      <c r="A27" s="4">
        <v>23</v>
      </c>
      <c r="B27" s="2"/>
      <c r="C27" s="8"/>
      <c r="D27" s="9"/>
      <c r="E27" s="10"/>
      <c r="F27" s="1" t="str">
        <f t="shared" si="8"/>
        <v/>
      </c>
      <c r="G27" s="1" t="str">
        <f t="shared" si="9"/>
        <v/>
      </c>
      <c r="H27" s="1" t="str">
        <f t="shared" si="10"/>
        <v/>
      </c>
      <c r="I27" s="1" t="e">
        <f t="shared" si="3"/>
        <v>#VALUE!</v>
      </c>
      <c r="J27" s="13" t="e">
        <f t="shared" si="4"/>
        <v>#VALUE!</v>
      </c>
      <c r="K27" s="14" t="e">
        <f t="shared" si="5"/>
        <v>#VALUE!</v>
      </c>
      <c r="L27" s="16" t="s">
        <v>28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9.5" customHeight="1" x14ac:dyDescent="0.25">
      <c r="A28" s="4">
        <v>24</v>
      </c>
      <c r="B28" s="2"/>
      <c r="C28" s="8"/>
      <c r="D28" s="9"/>
      <c r="E28" s="9"/>
      <c r="F28" s="1" t="str">
        <f t="shared" si="8"/>
        <v/>
      </c>
      <c r="G28" s="1" t="str">
        <f t="shared" si="9"/>
        <v/>
      </c>
      <c r="H28" s="1" t="str">
        <f t="shared" si="10"/>
        <v/>
      </c>
      <c r="I28" s="1" t="e">
        <f t="shared" si="3"/>
        <v>#VALUE!</v>
      </c>
      <c r="J28" s="13" t="e">
        <f t="shared" si="4"/>
        <v>#VALUE!</v>
      </c>
      <c r="K28" s="14" t="e">
        <f t="shared" si="5"/>
        <v>#VALUE!</v>
      </c>
      <c r="L28" s="16" t="s">
        <v>28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9.5" customHeight="1" x14ac:dyDescent="0.25">
      <c r="A29" s="4">
        <v>25</v>
      </c>
      <c r="B29" s="2"/>
      <c r="C29" s="8"/>
      <c r="D29" s="9"/>
      <c r="E29" s="9"/>
      <c r="F29" s="1" t="str">
        <f t="shared" si="8"/>
        <v/>
      </c>
      <c r="G29" s="1" t="str">
        <f t="shared" si="9"/>
        <v/>
      </c>
      <c r="H29" s="1" t="str">
        <f t="shared" si="10"/>
        <v/>
      </c>
      <c r="I29" s="1" t="e">
        <f t="shared" si="3"/>
        <v>#VALUE!</v>
      </c>
      <c r="J29" s="13" t="e">
        <f t="shared" si="4"/>
        <v>#VALUE!</v>
      </c>
      <c r="K29" s="14" t="e">
        <f t="shared" si="5"/>
        <v>#VALUE!</v>
      </c>
      <c r="L29" s="16" t="s">
        <v>28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9.5" customHeight="1" x14ac:dyDescent="0.25">
      <c r="A30" s="4">
        <v>26</v>
      </c>
      <c r="B30" s="2"/>
      <c r="C30" s="8"/>
      <c r="D30" s="9"/>
      <c r="E30" s="9"/>
      <c r="F30" s="1" t="str">
        <f t="shared" si="8"/>
        <v/>
      </c>
      <c r="G30" s="1" t="str">
        <f t="shared" si="9"/>
        <v/>
      </c>
      <c r="H30" s="1" t="str">
        <f t="shared" si="10"/>
        <v/>
      </c>
      <c r="I30" s="1" t="e">
        <f t="shared" si="3"/>
        <v>#VALUE!</v>
      </c>
      <c r="J30" s="13" t="e">
        <f t="shared" si="4"/>
        <v>#VALUE!</v>
      </c>
      <c r="K30" s="14" t="e">
        <f t="shared" si="5"/>
        <v>#VALUE!</v>
      </c>
      <c r="L30" s="16" t="s">
        <v>28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9.5" customHeight="1" x14ac:dyDescent="0.25">
      <c r="A31" s="4">
        <v>27</v>
      </c>
      <c r="B31" s="2"/>
      <c r="C31" s="8"/>
      <c r="D31" s="9"/>
      <c r="E31" s="9"/>
      <c r="F31" s="1" t="str">
        <f t="shared" si="8"/>
        <v/>
      </c>
      <c r="G31" s="1" t="str">
        <f t="shared" si="9"/>
        <v/>
      </c>
      <c r="H31" s="1" t="str">
        <f t="shared" si="10"/>
        <v/>
      </c>
      <c r="I31" s="1" t="e">
        <f t="shared" si="3"/>
        <v>#VALUE!</v>
      </c>
      <c r="J31" s="13" t="e">
        <f t="shared" si="4"/>
        <v>#VALUE!</v>
      </c>
      <c r="K31" s="14" t="e">
        <f t="shared" si="5"/>
        <v>#VALUE!</v>
      </c>
      <c r="L31" s="16" t="s">
        <v>28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9.5" customHeight="1" x14ac:dyDescent="0.25">
      <c r="A32" s="4">
        <v>28</v>
      </c>
      <c r="B32" s="2"/>
      <c r="C32" s="8"/>
      <c r="D32" s="9"/>
      <c r="E32" s="9"/>
      <c r="F32" s="1" t="str">
        <f t="shared" si="8"/>
        <v/>
      </c>
      <c r="G32" s="1" t="str">
        <f t="shared" si="9"/>
        <v/>
      </c>
      <c r="H32" s="1" t="str">
        <f t="shared" si="10"/>
        <v/>
      </c>
      <c r="I32" s="1" t="e">
        <f t="shared" si="3"/>
        <v>#VALUE!</v>
      </c>
      <c r="J32" s="13" t="e">
        <f t="shared" si="4"/>
        <v>#VALUE!</v>
      </c>
      <c r="K32" s="14" t="e">
        <f t="shared" si="5"/>
        <v>#VALUE!</v>
      </c>
      <c r="L32" s="16" t="s">
        <v>28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9.5" customHeight="1" x14ac:dyDescent="0.25">
      <c r="A33" s="4">
        <v>29</v>
      </c>
      <c r="B33" s="2"/>
      <c r="C33" s="8"/>
      <c r="D33" s="9"/>
      <c r="E33" s="9"/>
      <c r="F33" s="1" t="str">
        <f t="shared" si="8"/>
        <v/>
      </c>
      <c r="G33" s="1" t="str">
        <f t="shared" si="9"/>
        <v/>
      </c>
      <c r="H33" s="1" t="str">
        <f t="shared" si="10"/>
        <v/>
      </c>
      <c r="I33" s="1" t="e">
        <f t="shared" si="3"/>
        <v>#VALUE!</v>
      </c>
      <c r="J33" s="13" t="e">
        <f t="shared" si="4"/>
        <v>#VALUE!</v>
      </c>
      <c r="K33" s="14" t="e">
        <f t="shared" si="5"/>
        <v>#VALUE!</v>
      </c>
      <c r="L33" s="16" t="s">
        <v>28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9.5" customHeight="1" x14ac:dyDescent="0.25">
      <c r="A34" s="4">
        <v>30</v>
      </c>
      <c r="B34" s="2"/>
      <c r="C34" s="8"/>
      <c r="D34" s="9"/>
      <c r="E34" s="9"/>
      <c r="F34" s="1" t="str">
        <f t="shared" si="8"/>
        <v/>
      </c>
      <c r="G34" s="1" t="str">
        <f t="shared" si="9"/>
        <v/>
      </c>
      <c r="H34" s="1" t="str">
        <f t="shared" si="10"/>
        <v/>
      </c>
      <c r="I34" s="1" t="e">
        <f t="shared" si="3"/>
        <v>#VALUE!</v>
      </c>
      <c r="J34" s="13" t="e">
        <f t="shared" si="4"/>
        <v>#VALUE!</v>
      </c>
      <c r="K34" s="14" t="e">
        <f t="shared" si="5"/>
        <v>#VALUE!</v>
      </c>
      <c r="L34" s="16" t="s">
        <v>28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9.5" customHeight="1" x14ac:dyDescent="0.25">
      <c r="A35" s="4">
        <v>31</v>
      </c>
      <c r="B35" s="2"/>
      <c r="C35" s="8"/>
      <c r="D35" s="9"/>
      <c r="E35" s="9"/>
      <c r="F35" s="1" t="str">
        <f t="shared" si="8"/>
        <v/>
      </c>
      <c r="G35" s="1" t="str">
        <f t="shared" si="9"/>
        <v/>
      </c>
      <c r="H35" s="1" t="str">
        <f t="shared" si="10"/>
        <v/>
      </c>
      <c r="I35" s="1" t="e">
        <f t="shared" si="3"/>
        <v>#VALUE!</v>
      </c>
      <c r="J35" s="13" t="e">
        <f t="shared" si="4"/>
        <v>#VALUE!</v>
      </c>
      <c r="K35" s="14" t="e">
        <f t="shared" si="5"/>
        <v>#VALUE!</v>
      </c>
      <c r="L35" s="16" t="s">
        <v>28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9.5" customHeight="1" x14ac:dyDescent="0.25">
      <c r="A36" s="4">
        <v>32</v>
      </c>
      <c r="B36" s="2"/>
      <c r="C36" s="8"/>
      <c r="D36" s="9"/>
      <c r="E36" s="9"/>
      <c r="F36" s="1" t="str">
        <f t="shared" si="8"/>
        <v/>
      </c>
      <c r="G36" s="1" t="str">
        <f t="shared" si="9"/>
        <v/>
      </c>
      <c r="H36" s="1" t="str">
        <f t="shared" si="10"/>
        <v/>
      </c>
      <c r="I36" s="1" t="e">
        <f t="shared" si="3"/>
        <v>#VALUE!</v>
      </c>
      <c r="J36" s="13" t="e">
        <f t="shared" si="4"/>
        <v>#VALUE!</v>
      </c>
      <c r="K36" s="14" t="e">
        <f t="shared" si="5"/>
        <v>#VALUE!</v>
      </c>
      <c r="L36" s="16" t="s">
        <v>28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9.5" customHeight="1" x14ac:dyDescent="0.25">
      <c r="A37" s="4">
        <v>33</v>
      </c>
      <c r="B37" s="2"/>
      <c r="C37" s="8"/>
      <c r="D37" s="9"/>
      <c r="E37" s="9"/>
      <c r="F37" s="1" t="str">
        <f t="shared" si="8"/>
        <v/>
      </c>
      <c r="G37" s="1" t="str">
        <f t="shared" si="9"/>
        <v/>
      </c>
      <c r="H37" s="1" t="str">
        <f t="shared" si="10"/>
        <v/>
      </c>
      <c r="I37" s="1" t="e">
        <f t="shared" si="3"/>
        <v>#VALUE!</v>
      </c>
      <c r="J37" s="13" t="e">
        <f t="shared" si="4"/>
        <v>#VALUE!</v>
      </c>
      <c r="K37" s="14" t="e">
        <f t="shared" si="5"/>
        <v>#VALUE!</v>
      </c>
      <c r="L37" s="16" t="s">
        <v>28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9.5" customHeight="1" x14ac:dyDescent="0.25">
      <c r="A38" s="4">
        <v>34</v>
      </c>
      <c r="B38" s="2"/>
      <c r="C38" s="8"/>
      <c r="D38" s="9"/>
      <c r="E38" s="9"/>
      <c r="F38" s="1" t="str">
        <f t="shared" si="8"/>
        <v/>
      </c>
      <c r="G38" s="1" t="str">
        <f t="shared" si="9"/>
        <v/>
      </c>
      <c r="H38" s="1" t="str">
        <f t="shared" si="10"/>
        <v/>
      </c>
      <c r="I38" s="1" t="e">
        <f t="shared" si="3"/>
        <v>#VALUE!</v>
      </c>
      <c r="J38" s="13" t="e">
        <f t="shared" si="4"/>
        <v>#VALUE!</v>
      </c>
      <c r="K38" s="14" t="e">
        <f t="shared" si="5"/>
        <v>#VALUE!</v>
      </c>
      <c r="L38" s="16" t="s">
        <v>28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9.5" customHeight="1" x14ac:dyDescent="0.25">
      <c r="A39" s="4">
        <v>35</v>
      </c>
      <c r="B39" s="2"/>
      <c r="C39" s="8"/>
      <c r="D39" s="9"/>
      <c r="E39" s="9"/>
      <c r="F39" s="1" t="str">
        <f t="shared" si="8"/>
        <v/>
      </c>
      <c r="G39" s="1" t="str">
        <f t="shared" si="9"/>
        <v/>
      </c>
      <c r="H39" s="1" t="str">
        <f t="shared" si="10"/>
        <v/>
      </c>
      <c r="I39" s="1" t="e">
        <f t="shared" si="3"/>
        <v>#VALUE!</v>
      </c>
      <c r="J39" s="13" t="e">
        <f t="shared" si="4"/>
        <v>#VALUE!</v>
      </c>
      <c r="K39" s="14" t="e">
        <f t="shared" si="5"/>
        <v>#VALUE!</v>
      </c>
      <c r="L39" s="16" t="s">
        <v>28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9.5" customHeight="1" x14ac:dyDescent="0.25">
      <c r="A40" s="4">
        <v>36</v>
      </c>
      <c r="B40" s="2"/>
      <c r="C40" s="8"/>
      <c r="D40" s="9"/>
      <c r="E40" s="9"/>
      <c r="F40" s="1" t="str">
        <f t="shared" si="8"/>
        <v/>
      </c>
      <c r="G40" s="1" t="str">
        <f t="shared" si="9"/>
        <v/>
      </c>
      <c r="H40" s="1" t="str">
        <f t="shared" si="10"/>
        <v/>
      </c>
      <c r="I40" s="1" t="e">
        <f t="shared" si="3"/>
        <v>#VALUE!</v>
      </c>
      <c r="J40" s="13" t="e">
        <f t="shared" si="4"/>
        <v>#VALUE!</v>
      </c>
      <c r="K40" s="14" t="e">
        <f t="shared" si="5"/>
        <v>#VALUE!</v>
      </c>
      <c r="L40" s="16" t="s">
        <v>28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9.5" customHeight="1" x14ac:dyDescent="0.25">
      <c r="A41" s="4">
        <v>37</v>
      </c>
      <c r="B41" s="2"/>
      <c r="C41" s="8"/>
      <c r="D41" s="9"/>
      <c r="E41" s="9"/>
      <c r="F41" s="1" t="str">
        <f t="shared" si="8"/>
        <v/>
      </c>
      <c r="G41" s="1" t="str">
        <f t="shared" si="9"/>
        <v/>
      </c>
      <c r="H41" s="1" t="str">
        <f t="shared" si="10"/>
        <v/>
      </c>
      <c r="I41" s="1" t="e">
        <f t="shared" si="3"/>
        <v>#VALUE!</v>
      </c>
      <c r="J41" s="13" t="e">
        <f t="shared" si="4"/>
        <v>#VALUE!</v>
      </c>
      <c r="K41" s="14" t="e">
        <f t="shared" si="5"/>
        <v>#VALUE!</v>
      </c>
      <c r="L41" s="16" t="s">
        <v>28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9.5" customHeight="1" x14ac:dyDescent="0.25">
      <c r="A42" s="4">
        <v>38</v>
      </c>
      <c r="B42" s="2"/>
      <c r="C42" s="8"/>
      <c r="D42" s="9"/>
      <c r="E42" s="9"/>
      <c r="F42" s="1" t="str">
        <f t="shared" si="8"/>
        <v/>
      </c>
      <c r="G42" s="1" t="str">
        <f t="shared" si="9"/>
        <v/>
      </c>
      <c r="H42" s="1" t="str">
        <f t="shared" si="10"/>
        <v/>
      </c>
      <c r="I42" s="1" t="e">
        <f t="shared" si="3"/>
        <v>#VALUE!</v>
      </c>
      <c r="J42" s="13" t="e">
        <f t="shared" si="4"/>
        <v>#VALUE!</v>
      </c>
      <c r="K42" s="14" t="e">
        <f t="shared" si="5"/>
        <v>#VALUE!</v>
      </c>
      <c r="L42" s="16" t="s">
        <v>28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9.5" customHeight="1" x14ac:dyDescent="0.25">
      <c r="A43" s="4">
        <v>39</v>
      </c>
      <c r="B43" s="2"/>
      <c r="C43" s="8"/>
      <c r="D43" s="9"/>
      <c r="E43" s="9"/>
      <c r="F43" s="1" t="str">
        <f t="shared" si="8"/>
        <v/>
      </c>
      <c r="G43" s="1" t="str">
        <f t="shared" si="9"/>
        <v/>
      </c>
      <c r="H43" s="1" t="str">
        <f t="shared" si="10"/>
        <v/>
      </c>
      <c r="I43" s="1" t="e">
        <f t="shared" si="3"/>
        <v>#VALUE!</v>
      </c>
      <c r="J43" s="13" t="e">
        <f t="shared" si="4"/>
        <v>#VALUE!</v>
      </c>
      <c r="K43" s="14" t="e">
        <f t="shared" si="5"/>
        <v>#VALUE!</v>
      </c>
      <c r="L43" s="16" t="s">
        <v>28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5" customHeight="1" x14ac:dyDescent="0.25">
      <c r="A44" s="4">
        <v>40</v>
      </c>
      <c r="B44" s="1"/>
      <c r="C44" s="8"/>
      <c r="D44" s="1"/>
      <c r="E44" s="1"/>
      <c r="F44" s="1" t="str">
        <f t="shared" si="8"/>
        <v/>
      </c>
      <c r="G44" s="1" t="str">
        <f t="shared" si="9"/>
        <v/>
      </c>
      <c r="H44" s="1" t="str">
        <f t="shared" si="10"/>
        <v/>
      </c>
      <c r="I44" s="1" t="e">
        <f t="shared" si="3"/>
        <v>#VALUE!</v>
      </c>
      <c r="J44" s="13" t="e">
        <f t="shared" si="4"/>
        <v>#VALUE!</v>
      </c>
      <c r="K44" s="14" t="e">
        <f t="shared" si="5"/>
        <v>#VALUE!</v>
      </c>
      <c r="L44" s="16" t="s">
        <v>28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5">
      <c r="A45" s="15"/>
      <c r="B45" s="15"/>
      <c r="C45" s="15"/>
      <c r="D45" s="15"/>
      <c r="E45" s="15"/>
      <c r="F45" s="21"/>
      <c r="G45" s="20"/>
      <c r="H45" s="20"/>
      <c r="I45" s="20"/>
      <c r="J45" s="55" t="s">
        <v>6</v>
      </c>
      <c r="K45" s="20">
        <f>COUNTIF(F5:F44, "M")</f>
        <v>7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5.75" customHeight="1" x14ac:dyDescent="0.25">
      <c r="A46" s="15"/>
      <c r="B46" s="15"/>
      <c r="C46" s="15"/>
      <c r="D46" s="15"/>
      <c r="E46" s="15"/>
      <c r="F46" s="19"/>
      <c r="G46" s="20"/>
      <c r="H46" s="20"/>
      <c r="I46" s="20"/>
      <c r="J46" s="55" t="s">
        <v>5</v>
      </c>
      <c r="K46" s="20">
        <f>COUNTIF(F5:F44,"H")</f>
        <v>6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5.75" x14ac:dyDescent="0.25">
      <c r="A47" s="15"/>
      <c r="B47" s="54"/>
      <c r="C47" s="15"/>
      <c r="D47" s="15"/>
      <c r="E47" s="15"/>
      <c r="F47" s="19"/>
      <c r="G47" s="20"/>
      <c r="H47" s="20"/>
      <c r="I47" s="20"/>
      <c r="J47" s="55" t="s">
        <v>12</v>
      </c>
      <c r="K47" s="20">
        <f>SUM(K45:K46)</f>
        <v>13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5">
      <c r="A48" s="15"/>
      <c r="B48" s="15"/>
      <c r="C48" s="15"/>
      <c r="D48" s="15"/>
      <c r="E48" s="15"/>
      <c r="F48" s="19"/>
      <c r="G48" s="20"/>
      <c r="H48" s="20"/>
      <c r="I48" s="20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5">
      <c r="A49" s="15"/>
      <c r="B49" s="15"/>
      <c r="C49" s="15"/>
      <c r="D49" s="15"/>
      <c r="E49" s="15"/>
      <c r="F49" s="19"/>
      <c r="G49" s="20"/>
      <c r="H49" s="20"/>
      <c r="I49" s="20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5.75" customHeight="1" x14ac:dyDescent="0.25">
      <c r="A50" s="15"/>
      <c r="B50" s="15"/>
      <c r="D50" s="15"/>
      <c r="E50" s="15"/>
      <c r="F50" s="19"/>
      <c r="G50" s="20"/>
      <c r="H50" s="20"/>
      <c r="I50" s="20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</sheetData>
  <autoFilter ref="A4:K47" xr:uid="{00000000-0009-0000-0000-000000000000}"/>
  <mergeCells count="2">
    <mergeCell ref="M5:M6"/>
    <mergeCell ref="M8:M9"/>
  </mergeCells>
  <conditionalFormatting sqref="F1:F1048576">
    <cfRule type="cellIs" dxfId="3" priority="2" operator="equal">
      <formula>"H"</formula>
    </cfRule>
    <cfRule type="cellIs" dxfId="2" priority="3" operator="equal">
      <formula>"M"</formula>
    </cfRule>
  </conditionalFormatting>
  <conditionalFormatting sqref="K5:K44">
    <cfRule type="colorScale" priority="1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7559055118110237" right="0.24" top="0.31496062992125984" bottom="0.19685039370078741" header="0.31496062992125984" footer="0.19685039370078741"/>
  <pageSetup scale="53" orientation="landscape" r:id="rId1"/>
  <colBreaks count="1" manualBreakCount="1">
    <brk id="12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4D4B-BA0E-4CA0-9652-3D2955F4D1EE}">
  <sheetPr>
    <pageSetUpPr fitToPage="1"/>
  </sheetPr>
  <dimension ref="A1:AA63"/>
  <sheetViews>
    <sheetView showGridLines="0" view="pageBreakPreview" zoomScale="55" zoomScaleNormal="25" zoomScaleSheetLayoutView="55" workbookViewId="0">
      <selection activeCell="C8" sqref="C8"/>
    </sheetView>
  </sheetViews>
  <sheetFormatPr baseColWidth="10" defaultColWidth="11.42578125" defaultRowHeight="15" x14ac:dyDescent="0.25"/>
  <cols>
    <col min="1" max="1" width="3" customWidth="1"/>
    <col min="2" max="2" width="21.5703125" customWidth="1"/>
    <col min="3" max="3" width="48.140625" bestFit="1" customWidth="1"/>
    <col min="4" max="4" width="11.42578125" hidden="1" customWidth="1"/>
    <col min="5" max="5" width="0.140625" hidden="1" customWidth="1"/>
    <col min="6" max="6" width="6.85546875" customWidth="1"/>
    <col min="7" max="9" width="5.7109375" customWidth="1"/>
    <col min="10" max="10" width="11.85546875" bestFit="1" customWidth="1"/>
    <col min="11" max="11" width="9.28515625" customWidth="1"/>
    <col min="14" max="14" width="12.7109375" customWidth="1"/>
    <col min="15" max="26" width="6.5703125" customWidth="1"/>
  </cols>
  <sheetData>
    <row r="1" spans="1:27" ht="16.5" customHeight="1" x14ac:dyDescent="0.25">
      <c r="A1" s="50"/>
      <c r="B1" s="15"/>
      <c r="C1" s="21"/>
      <c r="D1" s="56"/>
      <c r="E1" s="56"/>
      <c r="F1" s="57" t="s">
        <v>282</v>
      </c>
      <c r="G1" s="58"/>
      <c r="H1" s="21"/>
      <c r="I1" s="21"/>
      <c r="J1" s="21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15" customHeight="1" x14ac:dyDescent="0.25">
      <c r="A2" s="50"/>
      <c r="B2" s="15"/>
      <c r="C2" s="21"/>
      <c r="D2" s="56"/>
      <c r="E2" s="56"/>
      <c r="F2" s="57" t="s">
        <v>280</v>
      </c>
      <c r="G2" s="58"/>
      <c r="H2" s="21"/>
      <c r="I2" s="21"/>
      <c r="J2" s="21"/>
      <c r="K2" s="15"/>
      <c r="L2" s="15"/>
      <c r="M2" s="15"/>
      <c r="N2" s="15"/>
      <c r="O2" s="15"/>
      <c r="P2" s="15"/>
      <c r="Q2" s="21" t="s">
        <v>35</v>
      </c>
      <c r="R2" s="15"/>
      <c r="S2" s="15"/>
      <c r="T2" s="21" t="s">
        <v>87</v>
      </c>
      <c r="U2" s="15"/>
      <c r="V2" s="15"/>
      <c r="W2" s="15"/>
      <c r="X2" s="15"/>
      <c r="Y2" s="15"/>
      <c r="Z2" s="15"/>
      <c r="AA2" s="15"/>
    </row>
    <row r="3" spans="1:27" ht="14.25" customHeight="1" x14ac:dyDescent="0.3">
      <c r="A3" s="51"/>
      <c r="B3" s="52"/>
      <c r="C3" s="23" t="s">
        <v>2</v>
      </c>
      <c r="D3" s="23"/>
      <c r="E3" s="23"/>
      <c r="F3" s="53"/>
      <c r="G3" s="53"/>
      <c r="H3" s="15"/>
      <c r="I3" s="15" t="s">
        <v>30</v>
      </c>
      <c r="J3" s="59">
        <v>45536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15" customHeight="1" x14ac:dyDescent="0.25">
      <c r="A4" s="3" t="s">
        <v>0</v>
      </c>
      <c r="B4" s="5" t="s">
        <v>3</v>
      </c>
      <c r="C4" s="7" t="s">
        <v>1</v>
      </c>
      <c r="D4" s="7"/>
      <c r="E4" s="7"/>
      <c r="F4" s="6" t="s">
        <v>4</v>
      </c>
      <c r="G4" s="6" t="s">
        <v>7</v>
      </c>
      <c r="H4" s="6" t="s">
        <v>8</v>
      </c>
      <c r="I4" s="6" t="s">
        <v>9</v>
      </c>
      <c r="J4" s="7" t="s">
        <v>11</v>
      </c>
      <c r="K4" s="6" t="s">
        <v>10</v>
      </c>
      <c r="L4" s="6" t="s">
        <v>27</v>
      </c>
      <c r="M4" s="15"/>
      <c r="N4" s="15"/>
      <c r="O4" s="17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7" t="s">
        <v>23</v>
      </c>
      <c r="W4" s="17" t="s">
        <v>24</v>
      </c>
      <c r="X4" s="17" t="s">
        <v>25</v>
      </c>
      <c r="Y4" s="17" t="s">
        <v>26</v>
      </c>
      <c r="Z4" s="18" t="s">
        <v>12</v>
      </c>
      <c r="AA4" s="15"/>
    </row>
    <row r="5" spans="1:27" ht="19.5" customHeight="1" x14ac:dyDescent="0.25">
      <c r="A5" s="4">
        <v>1</v>
      </c>
      <c r="B5" s="2" t="s">
        <v>235</v>
      </c>
      <c r="C5" s="8"/>
      <c r="D5" s="9"/>
      <c r="E5" s="10"/>
      <c r="F5" s="1" t="str">
        <f>MID(B5,11,1)</f>
        <v>M</v>
      </c>
      <c r="G5" s="1" t="str">
        <f>MID(B5,9,2)</f>
        <v>29</v>
      </c>
      <c r="H5" s="1" t="str">
        <f>MID(B5,7,2)</f>
        <v>06</v>
      </c>
      <c r="I5" s="1">
        <f>MID(B5,5,2)+2000</f>
        <v>2011</v>
      </c>
      <c r="J5" s="13">
        <f>DATE(I5,H5,G5)</f>
        <v>40723</v>
      </c>
      <c r="K5" s="14">
        <f>DATEDIF(J5,$J$3,"Y")</f>
        <v>13</v>
      </c>
      <c r="L5" s="16" t="s">
        <v>28</v>
      </c>
      <c r="M5" s="73" t="s">
        <v>5</v>
      </c>
      <c r="N5" s="15" t="s">
        <v>13</v>
      </c>
      <c r="O5" s="7">
        <f>COUNTIFS($F$5:$F$44,"H",$K$5:$K$44,5,$L$5:$L$44,"NO")</f>
        <v>0</v>
      </c>
      <c r="P5" s="7">
        <f>COUNTIFS($F$5:$F$44,"H",$K$5:$K$44,6,$L$5:$L$44,"NO")</f>
        <v>0</v>
      </c>
      <c r="Q5" s="7">
        <f>COUNTIFS($F$5:$F$44,"H",$K$5:$K$44,7,$L$5:$L$44,"NO")</f>
        <v>0</v>
      </c>
      <c r="R5" s="7">
        <f>COUNTIFS($F$5:$F$44,"H",$K$5:$K$44,8,$L$5:$L$44,"NO")</f>
        <v>0</v>
      </c>
      <c r="S5" s="7">
        <f>COUNTIFS($F$5:$F$44,"H",$K$5:$K$44,9,$L$5:$L$44,"NO")</f>
        <v>0</v>
      </c>
      <c r="T5" s="7">
        <f>COUNTIFS($F$5:$F$44,"H",$K$5:$K$44,10,$L$5:$L$44,"NO")</f>
        <v>0</v>
      </c>
      <c r="U5" s="7">
        <f>COUNTIFS($F$5:$F$44,"H",$K$5:$K$44,11,$L$5:$L$44,"NO")</f>
        <v>0</v>
      </c>
      <c r="V5" s="7">
        <f>COUNTIFS($F$5:$F$44,"H",$K$5:$K$44,12,$L$5:$L$44,"NO")</f>
        <v>7</v>
      </c>
      <c r="W5" s="7">
        <f>COUNTIFS($F$5:$F$44,"H",$K$5:$K$44,13,$L$5:$L$44,"NO")</f>
        <v>7</v>
      </c>
      <c r="X5" s="7">
        <f>COUNTIFS($F$5:$F$44,"H",$K$5:$K$44,14,$L$5:$L$44,"NO")</f>
        <v>2</v>
      </c>
      <c r="Y5" s="7">
        <f>COUNTIFS($F$5:$F$44,"H",$K$5:$K$44,15,$L$5:$L$44,"NO")</f>
        <v>0</v>
      </c>
      <c r="Z5" s="7">
        <f>SUM(O5:Y5)</f>
        <v>16</v>
      </c>
      <c r="AA5" s="15"/>
    </row>
    <row r="6" spans="1:27" ht="19.5" customHeight="1" x14ac:dyDescent="0.25">
      <c r="A6" s="4">
        <v>2</v>
      </c>
      <c r="B6" s="2" t="s">
        <v>236</v>
      </c>
      <c r="C6" s="8"/>
      <c r="D6" s="9"/>
      <c r="E6" s="10"/>
      <c r="F6" s="1" t="str">
        <f t="shared" ref="F6:F43" si="0">MID(B6,11,1)</f>
        <v>H</v>
      </c>
      <c r="G6" s="1" t="str">
        <f t="shared" ref="G6:G44" si="1">MID(B6,9,2)</f>
        <v>29</v>
      </c>
      <c r="H6" s="1" t="str">
        <f t="shared" ref="H6:H44" si="2">MID(B6,7,2)</f>
        <v>09</v>
      </c>
      <c r="I6" s="1">
        <f t="shared" ref="I6:I44" si="3">MID(B6,5,2)+2000</f>
        <v>2011</v>
      </c>
      <c r="J6" s="13">
        <f t="shared" ref="J6:J44" si="4">DATE(I6,H6,G6)</f>
        <v>40815</v>
      </c>
      <c r="K6" s="14">
        <f>DATEDIF(J6,$J$3,"Y")</f>
        <v>12</v>
      </c>
      <c r="L6" s="16" t="s">
        <v>28</v>
      </c>
      <c r="M6" s="73"/>
      <c r="N6" s="15" t="s">
        <v>14</v>
      </c>
      <c r="O6" s="7">
        <f>COUNTIFS($F$5:$F$44,"H",$K$5:$K$44,5,$L$5:$L$44,"SI")</f>
        <v>0</v>
      </c>
      <c r="P6" s="7">
        <f>COUNTIFS($F$5:$F$44,"H",$K$5:$K$44,6,$L$5:$L$44,"SI")</f>
        <v>0</v>
      </c>
      <c r="Q6" s="7">
        <f>COUNTIFS($F$5:$F$44,"H",$K$5:$K$44,7,$L$5:$L$44,"SI")</f>
        <v>0</v>
      </c>
      <c r="R6" s="7">
        <f>COUNTIFS($F$5:$F$44,"H",$K$5:$K$44,8,$L$5:$L$44,"SI")</f>
        <v>0</v>
      </c>
      <c r="S6" s="7">
        <f>COUNTIFS($F$5:$F$44,"H",$K$5:$K$44,9,$L$5:$L$44,"SI")</f>
        <v>0</v>
      </c>
      <c r="T6" s="7">
        <f>COUNTIFS($F$5:$F$44,"H",$K$5:$K$44,10,$L$5:$L$44,"SI")</f>
        <v>0</v>
      </c>
      <c r="U6" s="7">
        <f>COUNTIFS($F$5:$F$44,"H",$K$5:$K$44,11,$L$5:$L$44,"SI")</f>
        <v>0</v>
      </c>
      <c r="V6" s="7">
        <f>COUNTIFS($F$5:$F$44,"H",$K$5:$K$44,12,$L$5:$L$44,"SI")</f>
        <v>0</v>
      </c>
      <c r="W6" s="7">
        <f>COUNTIFS($F$5:$F$44,"H",$K$5:$K$44,13,$L$5:$L$44,"SI")</f>
        <v>0</v>
      </c>
      <c r="X6" s="7">
        <f>COUNTIFS($F$5:$F$44,"H",$K$5:$K$44,14,$L$5:$L$44,"SI")</f>
        <v>0</v>
      </c>
      <c r="Y6" s="7">
        <f>COUNTIFS($F$5:$F$44,"H",$K$5:$K$44,15,$L$5:$L$44,"SI")</f>
        <v>0</v>
      </c>
      <c r="Z6" s="7">
        <f>SUM(O6:Y6)</f>
        <v>0</v>
      </c>
      <c r="AA6" s="15"/>
    </row>
    <row r="7" spans="1:27" ht="19.5" customHeight="1" x14ac:dyDescent="0.25">
      <c r="A7" s="4">
        <v>3</v>
      </c>
      <c r="B7" s="2" t="s">
        <v>237</v>
      </c>
      <c r="C7" s="8"/>
      <c r="D7" s="9"/>
      <c r="E7" s="10"/>
      <c r="F7" s="1" t="str">
        <f t="shared" si="0"/>
        <v>H</v>
      </c>
      <c r="G7" s="1" t="str">
        <f t="shared" si="1"/>
        <v>04</v>
      </c>
      <c r="H7" s="1" t="str">
        <f t="shared" si="2"/>
        <v>10</v>
      </c>
      <c r="I7" s="1">
        <f t="shared" si="3"/>
        <v>2011</v>
      </c>
      <c r="J7" s="13">
        <f t="shared" si="4"/>
        <v>40820</v>
      </c>
      <c r="K7" s="14">
        <f t="shared" ref="K7:K44" si="5">DATEDIF(J7,$J$3,"Y")</f>
        <v>12</v>
      </c>
      <c r="L7" s="16" t="s">
        <v>28</v>
      </c>
      <c r="M7" s="15"/>
      <c r="N7" s="15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5"/>
    </row>
    <row r="8" spans="1:27" ht="19.5" customHeight="1" x14ac:dyDescent="0.25">
      <c r="A8" s="4">
        <v>4</v>
      </c>
      <c r="B8" s="2" t="s">
        <v>238</v>
      </c>
      <c r="C8" s="8"/>
      <c r="D8" s="8"/>
      <c r="E8" s="8"/>
      <c r="F8" s="1" t="str">
        <f t="shared" si="0"/>
        <v>H</v>
      </c>
      <c r="G8" s="1" t="str">
        <f t="shared" si="1"/>
        <v>14</v>
      </c>
      <c r="H8" s="1" t="str">
        <f t="shared" si="2"/>
        <v>05</v>
      </c>
      <c r="I8" s="1">
        <f t="shared" si="3"/>
        <v>2011</v>
      </c>
      <c r="J8" s="13">
        <f t="shared" si="4"/>
        <v>40677</v>
      </c>
      <c r="K8" s="14">
        <f t="shared" si="5"/>
        <v>13</v>
      </c>
      <c r="L8" s="16" t="s">
        <v>28</v>
      </c>
      <c r="M8" s="74" t="s">
        <v>6</v>
      </c>
      <c r="N8" s="15" t="s">
        <v>13</v>
      </c>
      <c r="O8" s="7">
        <f>COUNTIFS($F$5:$F$44,"M",$K$5:$K$44,5,$L$5:$L$44,"NO")</f>
        <v>0</v>
      </c>
      <c r="P8" s="7">
        <f>COUNTIFS($F$5:$F$44,"M",$K$5:$K$44,6,$L$5:$L$44,"NO")</f>
        <v>0</v>
      </c>
      <c r="Q8" s="7">
        <f>COUNTIFS($F$5:$F$44,"M",$K$5:$K$44,7,$L$5:$L$44,"NO")</f>
        <v>0</v>
      </c>
      <c r="R8" s="7">
        <f>COUNTIFS($F$5:$F$44,"M",$K$5:$K$44,8,$L$5:$L$44,"NO")</f>
        <v>0</v>
      </c>
      <c r="S8" s="7">
        <f>COUNTIFS($F$5:$F$44,"M",$K$5:$K$44,9,$L$5:$L$44,"NO")</f>
        <v>0</v>
      </c>
      <c r="T8" s="7">
        <f>COUNTIFS($F$5:$F$44,"M",$K$5:$K$44,10,$L$5:$L$44,"NO")</f>
        <v>0</v>
      </c>
      <c r="U8" s="7">
        <f>COUNTIFS($F$5:$F$44,"M",$K$5:$K$44,11,$L$5:$L$44,"NO")</f>
        <v>0</v>
      </c>
      <c r="V8" s="7">
        <f>COUNTIFS($F$5:$F$44,"M",$K$5:$K$44,12,$L$5:$L$44,"NO")</f>
        <v>5</v>
      </c>
      <c r="W8" s="7">
        <f>COUNTIFS($F$5:$F$44,"M",$K$5:$K$44,13,$L$5:$L$44,"NO")</f>
        <v>9</v>
      </c>
      <c r="X8" s="7">
        <f>COUNTIFS($F$5:$F$44,"M",$K$5:$K$44,14,$L$5:$L$44,"NO")</f>
        <v>0</v>
      </c>
      <c r="Y8" s="7">
        <f>COUNTIFS($F$5:$F$44,"M",$K$5:$K$44,15,$L$5:$L$44,"NO")</f>
        <v>0</v>
      </c>
      <c r="Z8" s="7">
        <f t="shared" ref="Z8:Z9" si="6">SUM(O8:Y8)</f>
        <v>14</v>
      </c>
      <c r="AA8" s="15"/>
    </row>
    <row r="9" spans="1:27" ht="19.5" customHeight="1" x14ac:dyDescent="0.25">
      <c r="A9" s="4">
        <v>5</v>
      </c>
      <c r="B9" s="2" t="s">
        <v>239</v>
      </c>
      <c r="C9" s="8"/>
      <c r="D9" s="9"/>
      <c r="E9" s="10"/>
      <c r="F9" s="1" t="str">
        <f t="shared" si="0"/>
        <v>M</v>
      </c>
      <c r="G9" s="1" t="str">
        <f t="shared" si="1"/>
        <v>12</v>
      </c>
      <c r="H9" s="1" t="str">
        <f t="shared" si="2"/>
        <v>02</v>
      </c>
      <c r="I9" s="1">
        <f t="shared" si="3"/>
        <v>2011</v>
      </c>
      <c r="J9" s="13">
        <f t="shared" si="4"/>
        <v>40586</v>
      </c>
      <c r="K9" s="14">
        <f t="shared" si="5"/>
        <v>13</v>
      </c>
      <c r="L9" s="16" t="s">
        <v>28</v>
      </c>
      <c r="M9" s="74"/>
      <c r="N9" s="15" t="s">
        <v>14</v>
      </c>
      <c r="O9" s="7">
        <f>COUNTIFS($F$5:$F$44,"M",$K$5:$K$44,5,$L$5:$L$44,"SI")</f>
        <v>0</v>
      </c>
      <c r="P9" s="7">
        <f>COUNTIFS($F$5:$F$44,"M",$K$5:$K$44,6,$L$5:$L$44,"SI")</f>
        <v>0</v>
      </c>
      <c r="Q9" s="7">
        <f>COUNTIFS($F$5:$F$44,"M",$K$5:$K$44,7,$L$5:$L$44,"SI")</f>
        <v>0</v>
      </c>
      <c r="R9" s="7">
        <f>COUNTIFS($F$5:$F$44,"M",$K$5:$K$44,8,$L$5:$L$44,"SI")</f>
        <v>0</v>
      </c>
      <c r="S9" s="7">
        <f>COUNTIFS($F$5:$F$44,"M",$K$5:$K$44,9,$L$5:$L$44,"SI")</f>
        <v>0</v>
      </c>
      <c r="T9" s="7">
        <f>COUNTIFS($F$5:$F$44,"M",$K$5:$K$44,10,$L$5:$L$44,"SI")</f>
        <v>0</v>
      </c>
      <c r="U9" s="7">
        <f>COUNTIFS($F$5:$F$44,"M",$K$5:$K$44,11,$L$5:$L$44,"SI")</f>
        <v>0</v>
      </c>
      <c r="V9" s="7">
        <f>COUNTIFS($F$5:$F$44,"M",$K$5:$K$44,12,$L$5:$L$44,"SI")</f>
        <v>0</v>
      </c>
      <c r="W9" s="7">
        <f>COUNTIFS($F$5:$F$44,"M",$K$5:$K$44,13,$L$5:$L$44,"SI")</f>
        <v>0</v>
      </c>
      <c r="X9" s="7">
        <f>COUNTIFS($F$5:$F$44,"M",$K$5:$K$44,14,$L$5:$L$44,"SI")</f>
        <v>0</v>
      </c>
      <c r="Y9" s="7">
        <f>COUNTIFS($F$5:$F$44,"M",$K$5:$K$44,15,$L$5:$L$44,"SI")</f>
        <v>0</v>
      </c>
      <c r="Z9" s="7">
        <f t="shared" si="6"/>
        <v>0</v>
      </c>
      <c r="AA9" s="15"/>
    </row>
    <row r="10" spans="1:27" ht="19.5" customHeight="1" x14ac:dyDescent="0.25">
      <c r="A10" s="4">
        <v>6</v>
      </c>
      <c r="B10" s="2" t="s">
        <v>240</v>
      </c>
      <c r="C10" s="8"/>
      <c r="D10" s="9"/>
      <c r="E10" s="10"/>
      <c r="F10" s="1" t="str">
        <f t="shared" si="0"/>
        <v>H</v>
      </c>
      <c r="G10" s="1" t="str">
        <f t="shared" si="1"/>
        <v>06</v>
      </c>
      <c r="H10" s="1" t="str">
        <f t="shared" si="2"/>
        <v>10</v>
      </c>
      <c r="I10" s="1">
        <f t="shared" si="3"/>
        <v>2011</v>
      </c>
      <c r="J10" s="13">
        <f t="shared" si="4"/>
        <v>40822</v>
      </c>
      <c r="K10" s="14">
        <f t="shared" si="5"/>
        <v>12</v>
      </c>
      <c r="L10" s="16" t="s">
        <v>28</v>
      </c>
      <c r="M10" s="15"/>
      <c r="N10" s="15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5"/>
    </row>
    <row r="11" spans="1:27" ht="19.5" customHeight="1" x14ac:dyDescent="0.25">
      <c r="A11" s="4">
        <v>7</v>
      </c>
      <c r="B11" s="2" t="s">
        <v>241</v>
      </c>
      <c r="C11" s="8"/>
      <c r="D11" s="9"/>
      <c r="E11" s="10"/>
      <c r="F11" s="1" t="str">
        <f t="shared" si="0"/>
        <v>M</v>
      </c>
      <c r="G11" s="1" t="str">
        <f t="shared" si="1"/>
        <v>26</v>
      </c>
      <c r="H11" s="1" t="str">
        <f t="shared" si="2"/>
        <v>07</v>
      </c>
      <c r="I11" s="1">
        <f t="shared" si="3"/>
        <v>2011</v>
      </c>
      <c r="J11" s="13">
        <f t="shared" si="4"/>
        <v>40750</v>
      </c>
      <c r="K11" s="14">
        <f t="shared" si="5"/>
        <v>13</v>
      </c>
      <c r="L11" s="16" t="s">
        <v>28</v>
      </c>
      <c r="M11" s="15"/>
      <c r="N11" s="15" t="s">
        <v>15</v>
      </c>
      <c r="O11" s="6">
        <f>SUM(O5:O9)</f>
        <v>0</v>
      </c>
      <c r="P11" s="6">
        <f t="shared" ref="P11:Y11" si="7">SUM(P5:P9)</f>
        <v>0</v>
      </c>
      <c r="Q11" s="6">
        <f t="shared" si="7"/>
        <v>0</v>
      </c>
      <c r="R11" s="6">
        <f t="shared" si="7"/>
        <v>0</v>
      </c>
      <c r="S11" s="6">
        <f t="shared" si="7"/>
        <v>0</v>
      </c>
      <c r="T11" s="6">
        <f t="shared" si="7"/>
        <v>0</v>
      </c>
      <c r="U11" s="6">
        <f t="shared" si="7"/>
        <v>0</v>
      </c>
      <c r="V11" s="6">
        <f t="shared" si="7"/>
        <v>12</v>
      </c>
      <c r="W11" s="6">
        <f t="shared" si="7"/>
        <v>16</v>
      </c>
      <c r="X11" s="6">
        <f t="shared" si="7"/>
        <v>2</v>
      </c>
      <c r="Y11" s="6">
        <f t="shared" si="7"/>
        <v>0</v>
      </c>
      <c r="Z11" s="7">
        <f>SUM(O11:Y11)</f>
        <v>30</v>
      </c>
      <c r="AA11" s="15"/>
    </row>
    <row r="12" spans="1:27" ht="19.5" customHeight="1" x14ac:dyDescent="0.25">
      <c r="A12" s="4">
        <v>8</v>
      </c>
      <c r="B12" s="2" t="s">
        <v>242</v>
      </c>
      <c r="C12" s="8"/>
      <c r="D12" s="9"/>
      <c r="E12" s="10"/>
      <c r="F12" s="1" t="str">
        <f t="shared" si="0"/>
        <v>H</v>
      </c>
      <c r="G12" s="1" t="str">
        <f t="shared" si="1"/>
        <v>21</v>
      </c>
      <c r="H12" s="1" t="str">
        <f t="shared" si="2"/>
        <v>08</v>
      </c>
      <c r="I12" s="1">
        <f t="shared" si="3"/>
        <v>2011</v>
      </c>
      <c r="J12" s="13">
        <f t="shared" si="4"/>
        <v>40776</v>
      </c>
      <c r="K12" s="14">
        <f t="shared" si="5"/>
        <v>13</v>
      </c>
      <c r="L12" s="16" t="s">
        <v>28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ht="19.5" customHeight="1" x14ac:dyDescent="0.25">
      <c r="A13" s="4">
        <v>9</v>
      </c>
      <c r="B13" s="2" t="s">
        <v>243</v>
      </c>
      <c r="C13" s="8"/>
      <c r="D13" s="9"/>
      <c r="E13" s="10"/>
      <c r="F13" s="1" t="str">
        <f t="shared" si="0"/>
        <v>H</v>
      </c>
      <c r="G13" s="1" t="str">
        <f t="shared" si="1"/>
        <v>10</v>
      </c>
      <c r="H13" s="1" t="str">
        <f t="shared" si="2"/>
        <v>07</v>
      </c>
      <c r="I13" s="1">
        <f t="shared" si="3"/>
        <v>2011</v>
      </c>
      <c r="J13" s="13">
        <f t="shared" si="4"/>
        <v>40734</v>
      </c>
      <c r="K13" s="14">
        <f t="shared" si="5"/>
        <v>13</v>
      </c>
      <c r="L13" s="16" t="s">
        <v>28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pans="1:27" ht="19.5" customHeight="1" x14ac:dyDescent="0.25">
      <c r="A14" s="4">
        <v>10</v>
      </c>
      <c r="B14" s="2" t="s">
        <v>244</v>
      </c>
      <c r="C14" s="8"/>
      <c r="D14" s="9"/>
      <c r="E14" s="10"/>
      <c r="F14" s="1" t="str">
        <f t="shared" si="0"/>
        <v>H</v>
      </c>
      <c r="G14" s="1" t="str">
        <f t="shared" si="1"/>
        <v>03</v>
      </c>
      <c r="H14" s="1" t="str">
        <f t="shared" si="2"/>
        <v>10</v>
      </c>
      <c r="I14" s="1">
        <f t="shared" si="3"/>
        <v>2010</v>
      </c>
      <c r="J14" s="13">
        <f t="shared" si="4"/>
        <v>40454</v>
      </c>
      <c r="K14" s="14">
        <f t="shared" si="5"/>
        <v>13</v>
      </c>
      <c r="L14" s="16" t="s">
        <v>28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pans="1:27" ht="19.5" customHeight="1" x14ac:dyDescent="0.25">
      <c r="A15" s="4">
        <v>11</v>
      </c>
      <c r="B15" s="2" t="s">
        <v>245</v>
      </c>
      <c r="C15" s="8"/>
      <c r="D15" s="9"/>
      <c r="E15" s="10"/>
      <c r="F15" s="1" t="str">
        <f t="shared" si="0"/>
        <v>M</v>
      </c>
      <c r="G15" s="1" t="str">
        <f t="shared" si="1"/>
        <v>22</v>
      </c>
      <c r="H15" s="1" t="str">
        <f t="shared" si="2"/>
        <v>08</v>
      </c>
      <c r="I15" s="1">
        <f t="shared" si="3"/>
        <v>2011</v>
      </c>
      <c r="J15" s="13">
        <f t="shared" si="4"/>
        <v>40777</v>
      </c>
      <c r="K15" s="14">
        <f t="shared" si="5"/>
        <v>13</v>
      </c>
      <c r="L15" s="16" t="s">
        <v>28</v>
      </c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pans="1:27" ht="19.5" customHeight="1" x14ac:dyDescent="0.25">
      <c r="A16" s="4">
        <v>12</v>
      </c>
      <c r="B16" s="2" t="s">
        <v>246</v>
      </c>
      <c r="C16" s="8"/>
      <c r="D16" s="9"/>
      <c r="E16" s="10"/>
      <c r="F16" s="1" t="str">
        <f t="shared" si="0"/>
        <v>H</v>
      </c>
      <c r="G16" s="1" t="str">
        <f t="shared" si="1"/>
        <v>02</v>
      </c>
      <c r="H16" s="1" t="str">
        <f t="shared" si="2"/>
        <v>09</v>
      </c>
      <c r="I16" s="1">
        <f t="shared" si="3"/>
        <v>2011</v>
      </c>
      <c r="J16" s="13">
        <f t="shared" si="4"/>
        <v>40788</v>
      </c>
      <c r="K16" s="14">
        <f t="shared" si="5"/>
        <v>12</v>
      </c>
      <c r="L16" s="16" t="s">
        <v>28</v>
      </c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pans="1:27" ht="19.5" customHeight="1" x14ac:dyDescent="0.25">
      <c r="A17" s="4">
        <v>13</v>
      </c>
      <c r="B17" s="2" t="s">
        <v>247</v>
      </c>
      <c r="C17" s="8"/>
      <c r="D17" s="10"/>
      <c r="E17" s="10"/>
      <c r="F17" s="1" t="str">
        <f t="shared" si="0"/>
        <v>M</v>
      </c>
      <c r="G17" s="1" t="str">
        <f t="shared" si="1"/>
        <v>15</v>
      </c>
      <c r="H17" s="1" t="str">
        <f t="shared" si="2"/>
        <v>08</v>
      </c>
      <c r="I17" s="1">
        <f t="shared" si="3"/>
        <v>2011</v>
      </c>
      <c r="J17" s="13">
        <f t="shared" si="4"/>
        <v>40770</v>
      </c>
      <c r="K17" s="14">
        <f t="shared" si="5"/>
        <v>13</v>
      </c>
      <c r="L17" s="16" t="s">
        <v>28</v>
      </c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pans="1:27" ht="19.5" customHeight="1" x14ac:dyDescent="0.25">
      <c r="A18" s="4">
        <v>14</v>
      </c>
      <c r="B18" s="2" t="s">
        <v>248</v>
      </c>
      <c r="C18" s="8"/>
      <c r="D18" s="9"/>
      <c r="E18" s="10"/>
      <c r="F18" s="1" t="str">
        <f t="shared" si="0"/>
        <v>H</v>
      </c>
      <c r="G18" s="1" t="str">
        <f t="shared" si="1"/>
        <v>24</v>
      </c>
      <c r="H18" s="1" t="str">
        <f t="shared" si="2"/>
        <v>11</v>
      </c>
      <c r="I18" s="1">
        <f t="shared" si="3"/>
        <v>2011</v>
      </c>
      <c r="J18" s="13">
        <f t="shared" si="4"/>
        <v>40871</v>
      </c>
      <c r="K18" s="14">
        <f t="shared" si="5"/>
        <v>12</v>
      </c>
      <c r="L18" s="16" t="s">
        <v>28</v>
      </c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ht="19.5" customHeight="1" x14ac:dyDescent="0.25">
      <c r="A19" s="4">
        <v>15</v>
      </c>
      <c r="B19" s="2" t="s">
        <v>249</v>
      </c>
      <c r="C19" s="8"/>
      <c r="D19" s="9"/>
      <c r="E19" s="10"/>
      <c r="F19" s="1" t="str">
        <f t="shared" si="0"/>
        <v>H</v>
      </c>
      <c r="G19" s="1" t="str">
        <f t="shared" si="1"/>
        <v>06</v>
      </c>
      <c r="H19" s="1" t="str">
        <f t="shared" si="2"/>
        <v>03</v>
      </c>
      <c r="I19" s="1">
        <f t="shared" si="3"/>
        <v>2011</v>
      </c>
      <c r="J19" s="13">
        <f t="shared" si="4"/>
        <v>40608</v>
      </c>
      <c r="K19" s="14">
        <f t="shared" si="5"/>
        <v>13</v>
      </c>
      <c r="L19" s="16" t="s">
        <v>28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9.5" customHeight="1" x14ac:dyDescent="0.25">
      <c r="A20" s="4">
        <v>16</v>
      </c>
      <c r="B20" s="2" t="s">
        <v>250</v>
      </c>
      <c r="C20" s="8"/>
      <c r="D20" s="9"/>
      <c r="E20" s="10"/>
      <c r="F20" s="1" t="str">
        <f t="shared" si="0"/>
        <v>M</v>
      </c>
      <c r="G20" s="1" t="str">
        <f t="shared" si="1"/>
        <v>19</v>
      </c>
      <c r="H20" s="1" t="str">
        <f t="shared" si="2"/>
        <v>10</v>
      </c>
      <c r="I20" s="1">
        <f t="shared" si="3"/>
        <v>2011</v>
      </c>
      <c r="J20" s="13">
        <f t="shared" si="4"/>
        <v>40835</v>
      </c>
      <c r="K20" s="14">
        <f t="shared" si="5"/>
        <v>12</v>
      </c>
      <c r="L20" s="16" t="s">
        <v>28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9.5" customHeight="1" x14ac:dyDescent="0.25">
      <c r="A21" s="4">
        <v>17</v>
      </c>
      <c r="B21" s="2" t="s">
        <v>251</v>
      </c>
      <c r="C21" s="8"/>
      <c r="D21" s="9"/>
      <c r="E21" s="10"/>
      <c r="F21" s="1" t="str">
        <f t="shared" si="0"/>
        <v>H</v>
      </c>
      <c r="G21" s="1" t="str">
        <f t="shared" si="1"/>
        <v>24</v>
      </c>
      <c r="H21" s="1" t="str">
        <f t="shared" si="2"/>
        <v>03</v>
      </c>
      <c r="I21" s="1">
        <f t="shared" si="3"/>
        <v>2010</v>
      </c>
      <c r="J21" s="13">
        <f t="shared" si="4"/>
        <v>40261</v>
      </c>
      <c r="K21" s="14">
        <f t="shared" si="5"/>
        <v>14</v>
      </c>
      <c r="L21" s="16" t="s">
        <v>28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9.5" customHeight="1" x14ac:dyDescent="0.25">
      <c r="A22" s="4">
        <v>18</v>
      </c>
      <c r="B22" s="2" t="s">
        <v>252</v>
      </c>
      <c r="C22" s="8"/>
      <c r="D22" s="9"/>
      <c r="E22" s="10"/>
      <c r="F22" s="1" t="str">
        <f t="shared" si="0"/>
        <v>M</v>
      </c>
      <c r="G22" s="1" t="str">
        <f t="shared" si="1"/>
        <v>16</v>
      </c>
      <c r="H22" s="1" t="str">
        <f t="shared" si="2"/>
        <v>10</v>
      </c>
      <c r="I22" s="1">
        <f t="shared" si="3"/>
        <v>2011</v>
      </c>
      <c r="J22" s="13">
        <f t="shared" si="4"/>
        <v>40832</v>
      </c>
      <c r="K22" s="14">
        <f t="shared" si="5"/>
        <v>12</v>
      </c>
      <c r="L22" s="16" t="s">
        <v>28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pans="1:27" ht="19.5" customHeight="1" x14ac:dyDescent="0.25">
      <c r="A23" s="4">
        <v>19</v>
      </c>
      <c r="B23" s="2" t="s">
        <v>253</v>
      </c>
      <c r="C23" s="8"/>
      <c r="D23" s="11"/>
      <c r="E23" s="12"/>
      <c r="F23" s="1" t="str">
        <f t="shared" si="0"/>
        <v>M</v>
      </c>
      <c r="G23" s="1" t="str">
        <f t="shared" si="1"/>
        <v>05</v>
      </c>
      <c r="H23" s="1" t="str">
        <f t="shared" si="2"/>
        <v>08</v>
      </c>
      <c r="I23" s="1">
        <f t="shared" si="3"/>
        <v>2011</v>
      </c>
      <c r="J23" s="13">
        <f t="shared" si="4"/>
        <v>40760</v>
      </c>
      <c r="K23" s="14">
        <f t="shared" si="5"/>
        <v>13</v>
      </c>
      <c r="L23" s="16" t="s">
        <v>28</v>
      </c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1:27" ht="19.5" customHeight="1" x14ac:dyDescent="0.25">
      <c r="A24" s="4">
        <v>20</v>
      </c>
      <c r="B24" s="2" t="s">
        <v>254</v>
      </c>
      <c r="C24" s="8"/>
      <c r="D24" s="9"/>
      <c r="E24" s="10"/>
      <c r="F24" s="1" t="str">
        <f t="shared" si="0"/>
        <v>H</v>
      </c>
      <c r="G24" s="1" t="str">
        <f t="shared" si="1"/>
        <v>04</v>
      </c>
      <c r="H24" s="1" t="str">
        <f t="shared" si="2"/>
        <v>11</v>
      </c>
      <c r="I24" s="1">
        <f t="shared" si="3"/>
        <v>2011</v>
      </c>
      <c r="J24" s="13">
        <f t="shared" si="4"/>
        <v>40851</v>
      </c>
      <c r="K24" s="14">
        <f t="shared" si="5"/>
        <v>12</v>
      </c>
      <c r="L24" s="16" t="s">
        <v>28</v>
      </c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pans="1:27" ht="19.5" customHeight="1" x14ac:dyDescent="0.25">
      <c r="A25" s="4">
        <v>21</v>
      </c>
      <c r="B25" s="2" t="s">
        <v>255</v>
      </c>
      <c r="C25" s="8"/>
      <c r="D25" s="9"/>
      <c r="E25" s="10"/>
      <c r="F25" s="1" t="str">
        <f t="shared" si="0"/>
        <v>H</v>
      </c>
      <c r="G25" s="1" t="str">
        <f t="shared" si="1"/>
        <v>24</v>
      </c>
      <c r="H25" s="1" t="str">
        <f t="shared" si="2"/>
        <v>02</v>
      </c>
      <c r="I25" s="1">
        <f t="shared" si="3"/>
        <v>2011</v>
      </c>
      <c r="J25" s="13">
        <f t="shared" si="4"/>
        <v>40598</v>
      </c>
      <c r="K25" s="14">
        <f t="shared" si="5"/>
        <v>13</v>
      </c>
      <c r="L25" s="16" t="s">
        <v>28</v>
      </c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pans="1:27" ht="19.5" customHeight="1" x14ac:dyDescent="0.25">
      <c r="A26" s="4">
        <v>22</v>
      </c>
      <c r="B26" s="2" t="s">
        <v>256</v>
      </c>
      <c r="C26" s="8"/>
      <c r="D26" s="9"/>
      <c r="E26" s="10"/>
      <c r="F26" s="1" t="str">
        <f t="shared" si="0"/>
        <v>H</v>
      </c>
      <c r="G26" s="1" t="str">
        <f t="shared" si="1"/>
        <v>05</v>
      </c>
      <c r="H26" s="1" t="str">
        <f t="shared" si="2"/>
        <v>09</v>
      </c>
      <c r="I26" s="1">
        <f t="shared" si="3"/>
        <v>2011</v>
      </c>
      <c r="J26" s="13">
        <f t="shared" si="4"/>
        <v>40791</v>
      </c>
      <c r="K26" s="14">
        <f t="shared" si="5"/>
        <v>12</v>
      </c>
      <c r="L26" s="16" t="s">
        <v>28</v>
      </c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pans="1:27" ht="19.5" customHeight="1" x14ac:dyDescent="0.25">
      <c r="A27" s="4">
        <v>23</v>
      </c>
      <c r="B27" s="2" t="s">
        <v>257</v>
      </c>
      <c r="C27" s="8"/>
      <c r="D27" s="9"/>
      <c r="E27" s="10"/>
      <c r="F27" s="1" t="str">
        <f t="shared" si="0"/>
        <v>M</v>
      </c>
      <c r="G27" s="1" t="str">
        <f t="shared" si="1"/>
        <v>02</v>
      </c>
      <c r="H27" s="1" t="str">
        <f t="shared" si="2"/>
        <v>11</v>
      </c>
      <c r="I27" s="1">
        <f t="shared" si="3"/>
        <v>2011</v>
      </c>
      <c r="J27" s="13">
        <f t="shared" si="4"/>
        <v>40849</v>
      </c>
      <c r="K27" s="14">
        <f t="shared" si="5"/>
        <v>12</v>
      </c>
      <c r="L27" s="16" t="s">
        <v>28</v>
      </c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pans="1:27" ht="19.5" customHeight="1" x14ac:dyDescent="0.25">
      <c r="A28" s="4">
        <v>24</v>
      </c>
      <c r="B28" s="2" t="s">
        <v>258</v>
      </c>
      <c r="C28" s="8"/>
      <c r="D28" s="9"/>
      <c r="E28" s="9"/>
      <c r="F28" s="1" t="str">
        <f t="shared" si="0"/>
        <v>M</v>
      </c>
      <c r="G28" s="1" t="str">
        <f t="shared" si="1"/>
        <v>13</v>
      </c>
      <c r="H28" s="1" t="str">
        <f t="shared" si="2"/>
        <v>08</v>
      </c>
      <c r="I28" s="1">
        <f t="shared" si="3"/>
        <v>2011</v>
      </c>
      <c r="J28" s="13">
        <f t="shared" si="4"/>
        <v>40768</v>
      </c>
      <c r="K28" s="14">
        <f t="shared" si="5"/>
        <v>13</v>
      </c>
      <c r="L28" s="16" t="s">
        <v>28</v>
      </c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pans="1:27" ht="19.5" customHeight="1" x14ac:dyDescent="0.25">
      <c r="A29" s="4">
        <v>25</v>
      </c>
      <c r="B29" s="2" t="s">
        <v>259</v>
      </c>
      <c r="C29" s="8"/>
      <c r="D29" s="9"/>
      <c r="E29" s="9"/>
      <c r="F29" s="1" t="str">
        <f t="shared" si="0"/>
        <v>M</v>
      </c>
      <c r="G29" s="1" t="str">
        <f t="shared" si="1"/>
        <v>11</v>
      </c>
      <c r="H29" s="1" t="str">
        <f t="shared" si="2"/>
        <v>12</v>
      </c>
      <c r="I29" s="1">
        <f t="shared" si="3"/>
        <v>2011</v>
      </c>
      <c r="J29" s="13">
        <f t="shared" si="4"/>
        <v>40888</v>
      </c>
      <c r="K29" s="14">
        <f t="shared" si="5"/>
        <v>12</v>
      </c>
      <c r="L29" s="16" t="s">
        <v>28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9.5" customHeight="1" x14ac:dyDescent="0.25">
      <c r="A30" s="4">
        <v>26</v>
      </c>
      <c r="B30" s="2" t="s">
        <v>260</v>
      </c>
      <c r="C30" s="8"/>
      <c r="D30" s="9"/>
      <c r="E30" s="9"/>
      <c r="F30" s="1" t="str">
        <f t="shared" si="0"/>
        <v>H</v>
      </c>
      <c r="G30" s="1" t="str">
        <f t="shared" si="1"/>
        <v>24</v>
      </c>
      <c r="H30" s="1" t="str">
        <f t="shared" si="2"/>
        <v>06</v>
      </c>
      <c r="I30" s="1">
        <f t="shared" si="3"/>
        <v>2011</v>
      </c>
      <c r="J30" s="13">
        <f t="shared" si="4"/>
        <v>40718</v>
      </c>
      <c r="K30" s="14">
        <f t="shared" si="5"/>
        <v>13</v>
      </c>
      <c r="L30" s="16" t="s">
        <v>28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pans="1:27" ht="19.5" customHeight="1" x14ac:dyDescent="0.25">
      <c r="A31" s="4">
        <v>27</v>
      </c>
      <c r="B31" s="2" t="s">
        <v>261</v>
      </c>
      <c r="C31" s="8"/>
      <c r="D31" s="9"/>
      <c r="E31" s="9"/>
      <c r="F31" s="1" t="str">
        <f t="shared" si="0"/>
        <v>M</v>
      </c>
      <c r="G31" s="1" t="str">
        <f t="shared" si="1"/>
        <v>21</v>
      </c>
      <c r="H31" s="1" t="str">
        <f t="shared" si="2"/>
        <v>02</v>
      </c>
      <c r="I31" s="1">
        <f t="shared" si="3"/>
        <v>2011</v>
      </c>
      <c r="J31" s="13">
        <f t="shared" si="4"/>
        <v>40595</v>
      </c>
      <c r="K31" s="14">
        <f t="shared" si="5"/>
        <v>13</v>
      </c>
      <c r="L31" s="16" t="s">
        <v>28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pans="1:27" ht="19.5" customHeight="1" x14ac:dyDescent="0.25">
      <c r="A32" s="4">
        <v>28</v>
      </c>
      <c r="B32" s="2" t="s">
        <v>262</v>
      </c>
      <c r="C32" s="8"/>
      <c r="D32" s="9"/>
      <c r="E32" s="9"/>
      <c r="F32" s="1" t="str">
        <f t="shared" si="0"/>
        <v>H</v>
      </c>
      <c r="G32" s="1" t="str">
        <f t="shared" si="1"/>
        <v>08</v>
      </c>
      <c r="H32" s="1" t="str">
        <f t="shared" si="2"/>
        <v>01</v>
      </c>
      <c r="I32" s="1">
        <f t="shared" si="3"/>
        <v>2010</v>
      </c>
      <c r="J32" s="13">
        <f t="shared" si="4"/>
        <v>40186</v>
      </c>
      <c r="K32" s="14">
        <f t="shared" si="5"/>
        <v>14</v>
      </c>
      <c r="L32" s="16" t="s">
        <v>28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pans="1:27" ht="19.5" customHeight="1" x14ac:dyDescent="0.25">
      <c r="A33" s="4">
        <v>29</v>
      </c>
      <c r="B33" s="2" t="s">
        <v>263</v>
      </c>
      <c r="C33" s="8"/>
      <c r="D33" s="9"/>
      <c r="E33" s="9"/>
      <c r="F33" s="1" t="str">
        <f t="shared" si="0"/>
        <v>M</v>
      </c>
      <c r="G33" s="1" t="str">
        <f t="shared" si="1"/>
        <v>23</v>
      </c>
      <c r="H33" s="1" t="str">
        <f t="shared" si="2"/>
        <v>05</v>
      </c>
      <c r="I33" s="1">
        <f t="shared" si="3"/>
        <v>2011</v>
      </c>
      <c r="J33" s="13">
        <f t="shared" si="4"/>
        <v>40686</v>
      </c>
      <c r="K33" s="14">
        <f t="shared" si="5"/>
        <v>13</v>
      </c>
      <c r="L33" s="16" t="s">
        <v>28</v>
      </c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ht="19.5" customHeight="1" x14ac:dyDescent="0.25">
      <c r="A34" s="4">
        <v>30</v>
      </c>
      <c r="B34" s="2" t="s">
        <v>264</v>
      </c>
      <c r="C34" s="8"/>
      <c r="D34" s="9"/>
      <c r="E34" s="9"/>
      <c r="F34" s="1" t="str">
        <f t="shared" si="0"/>
        <v>M</v>
      </c>
      <c r="G34" s="1" t="str">
        <f t="shared" si="1"/>
        <v>04</v>
      </c>
      <c r="H34" s="1" t="str">
        <f t="shared" si="2"/>
        <v>11</v>
      </c>
      <c r="I34" s="1">
        <f t="shared" si="3"/>
        <v>2011</v>
      </c>
      <c r="J34" s="13">
        <f t="shared" si="4"/>
        <v>40851</v>
      </c>
      <c r="K34" s="14">
        <f t="shared" si="5"/>
        <v>12</v>
      </c>
      <c r="L34" s="16" t="s">
        <v>28</v>
      </c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ht="19.5" customHeight="1" x14ac:dyDescent="0.25">
      <c r="A35" s="4">
        <v>31</v>
      </c>
      <c r="B35" s="2"/>
      <c r="C35" s="8"/>
      <c r="D35" s="9"/>
      <c r="E35" s="9"/>
      <c r="F35" s="1" t="str">
        <f t="shared" si="0"/>
        <v/>
      </c>
      <c r="G35" s="1" t="str">
        <f t="shared" si="1"/>
        <v/>
      </c>
      <c r="H35" s="1" t="str">
        <f t="shared" si="2"/>
        <v/>
      </c>
      <c r="I35" s="1" t="e">
        <f t="shared" si="3"/>
        <v>#VALUE!</v>
      </c>
      <c r="J35" s="13" t="e">
        <f t="shared" si="4"/>
        <v>#VALUE!</v>
      </c>
      <c r="K35" s="14" t="e">
        <f t="shared" si="5"/>
        <v>#VALUE!</v>
      </c>
      <c r="L35" s="16" t="s">
        <v>28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ht="19.5" customHeight="1" x14ac:dyDescent="0.25">
      <c r="A36" s="4">
        <v>32</v>
      </c>
      <c r="B36" s="2"/>
      <c r="C36" s="8"/>
      <c r="D36" s="9"/>
      <c r="E36" s="9"/>
      <c r="F36" s="1" t="str">
        <f t="shared" si="0"/>
        <v/>
      </c>
      <c r="G36" s="1" t="str">
        <f t="shared" si="1"/>
        <v/>
      </c>
      <c r="H36" s="1" t="str">
        <f t="shared" si="2"/>
        <v/>
      </c>
      <c r="I36" s="1" t="e">
        <f t="shared" si="3"/>
        <v>#VALUE!</v>
      </c>
      <c r="J36" s="13" t="e">
        <f t="shared" si="4"/>
        <v>#VALUE!</v>
      </c>
      <c r="K36" s="14" t="e">
        <f t="shared" si="5"/>
        <v>#VALUE!</v>
      </c>
      <c r="L36" s="16" t="s">
        <v>28</v>
      </c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</row>
    <row r="37" spans="1:27" ht="19.5" customHeight="1" x14ac:dyDescent="0.25">
      <c r="A37" s="4">
        <v>33</v>
      </c>
      <c r="B37" s="2"/>
      <c r="C37" s="8"/>
      <c r="D37" s="9"/>
      <c r="E37" s="9"/>
      <c r="F37" s="1" t="str">
        <f t="shared" si="0"/>
        <v/>
      </c>
      <c r="G37" s="1" t="str">
        <f t="shared" si="1"/>
        <v/>
      </c>
      <c r="H37" s="1" t="str">
        <f t="shared" si="2"/>
        <v/>
      </c>
      <c r="I37" s="1" t="e">
        <f t="shared" si="3"/>
        <v>#VALUE!</v>
      </c>
      <c r="J37" s="13" t="e">
        <f t="shared" si="4"/>
        <v>#VALUE!</v>
      </c>
      <c r="K37" s="14" t="e">
        <f t="shared" si="5"/>
        <v>#VALUE!</v>
      </c>
      <c r="L37" s="16" t="s">
        <v>28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spans="1:27" ht="19.5" customHeight="1" x14ac:dyDescent="0.25">
      <c r="A38" s="4">
        <v>34</v>
      </c>
      <c r="B38" s="2"/>
      <c r="C38" s="8"/>
      <c r="D38" s="9"/>
      <c r="E38" s="9"/>
      <c r="F38" s="1" t="str">
        <f t="shared" si="0"/>
        <v/>
      </c>
      <c r="G38" s="1" t="str">
        <f t="shared" si="1"/>
        <v/>
      </c>
      <c r="H38" s="1" t="str">
        <f t="shared" si="2"/>
        <v/>
      </c>
      <c r="I38" s="1" t="e">
        <f t="shared" si="3"/>
        <v>#VALUE!</v>
      </c>
      <c r="J38" s="13" t="e">
        <f t="shared" si="4"/>
        <v>#VALUE!</v>
      </c>
      <c r="K38" s="14" t="e">
        <f t="shared" si="5"/>
        <v>#VALUE!</v>
      </c>
      <c r="L38" s="16" t="s">
        <v>28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spans="1:27" ht="19.5" customHeight="1" x14ac:dyDescent="0.25">
      <c r="A39" s="4">
        <v>35</v>
      </c>
      <c r="B39" s="2"/>
      <c r="C39" s="8"/>
      <c r="D39" s="9"/>
      <c r="E39" s="9"/>
      <c r="F39" s="1" t="str">
        <f t="shared" si="0"/>
        <v/>
      </c>
      <c r="G39" s="1" t="str">
        <f t="shared" si="1"/>
        <v/>
      </c>
      <c r="H39" s="1" t="str">
        <f t="shared" si="2"/>
        <v/>
      </c>
      <c r="I39" s="1" t="e">
        <f t="shared" si="3"/>
        <v>#VALUE!</v>
      </c>
      <c r="J39" s="13" t="e">
        <f t="shared" si="4"/>
        <v>#VALUE!</v>
      </c>
      <c r="K39" s="14" t="e">
        <f t="shared" si="5"/>
        <v>#VALUE!</v>
      </c>
      <c r="L39" s="16" t="s">
        <v>28</v>
      </c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spans="1:27" ht="19.5" customHeight="1" x14ac:dyDescent="0.25">
      <c r="A40" s="4">
        <v>36</v>
      </c>
      <c r="B40" s="2"/>
      <c r="C40" s="8"/>
      <c r="D40" s="9"/>
      <c r="E40" s="9"/>
      <c r="F40" s="1" t="str">
        <f t="shared" si="0"/>
        <v/>
      </c>
      <c r="G40" s="1" t="str">
        <f t="shared" si="1"/>
        <v/>
      </c>
      <c r="H40" s="1" t="str">
        <f t="shared" si="2"/>
        <v/>
      </c>
      <c r="I40" s="1" t="e">
        <f t="shared" si="3"/>
        <v>#VALUE!</v>
      </c>
      <c r="J40" s="13" t="e">
        <f t="shared" si="4"/>
        <v>#VALUE!</v>
      </c>
      <c r="K40" s="14" t="e">
        <f t="shared" si="5"/>
        <v>#VALUE!</v>
      </c>
      <c r="L40" s="16" t="s">
        <v>28</v>
      </c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spans="1:27" ht="19.5" customHeight="1" x14ac:dyDescent="0.25">
      <c r="A41" s="4">
        <v>37</v>
      </c>
      <c r="B41" s="2"/>
      <c r="C41" s="8"/>
      <c r="D41" s="9"/>
      <c r="E41" s="9"/>
      <c r="F41" s="1" t="str">
        <f t="shared" si="0"/>
        <v/>
      </c>
      <c r="G41" s="1" t="str">
        <f t="shared" si="1"/>
        <v/>
      </c>
      <c r="H41" s="1" t="str">
        <f t="shared" si="2"/>
        <v/>
      </c>
      <c r="I41" s="1" t="e">
        <f t="shared" si="3"/>
        <v>#VALUE!</v>
      </c>
      <c r="J41" s="13" t="e">
        <f t="shared" si="4"/>
        <v>#VALUE!</v>
      </c>
      <c r="K41" s="14" t="e">
        <f t="shared" si="5"/>
        <v>#VALUE!</v>
      </c>
      <c r="L41" s="16" t="s">
        <v>28</v>
      </c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spans="1:27" ht="19.5" customHeight="1" x14ac:dyDescent="0.25">
      <c r="A42" s="4">
        <v>38</v>
      </c>
      <c r="B42" s="2"/>
      <c r="C42" s="8"/>
      <c r="D42" s="9"/>
      <c r="E42" s="9"/>
      <c r="F42" s="1" t="str">
        <f t="shared" si="0"/>
        <v/>
      </c>
      <c r="G42" s="1" t="str">
        <f t="shared" si="1"/>
        <v/>
      </c>
      <c r="H42" s="1" t="str">
        <f t="shared" si="2"/>
        <v/>
      </c>
      <c r="I42" s="1" t="e">
        <f t="shared" si="3"/>
        <v>#VALUE!</v>
      </c>
      <c r="J42" s="13" t="e">
        <f t="shared" si="4"/>
        <v>#VALUE!</v>
      </c>
      <c r="K42" s="14" t="e">
        <f t="shared" si="5"/>
        <v>#VALUE!</v>
      </c>
      <c r="L42" s="16" t="s">
        <v>28</v>
      </c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spans="1:27" ht="19.5" customHeight="1" x14ac:dyDescent="0.25">
      <c r="A43" s="4">
        <v>39</v>
      </c>
      <c r="B43" s="2"/>
      <c r="C43" s="8"/>
      <c r="D43" s="9"/>
      <c r="E43" s="9"/>
      <c r="F43" s="1" t="str">
        <f t="shared" si="0"/>
        <v/>
      </c>
      <c r="G43" s="1" t="str">
        <f t="shared" si="1"/>
        <v/>
      </c>
      <c r="H43" s="1" t="str">
        <f t="shared" si="2"/>
        <v/>
      </c>
      <c r="I43" s="1" t="e">
        <f t="shared" si="3"/>
        <v>#VALUE!</v>
      </c>
      <c r="J43" s="13" t="e">
        <f t="shared" si="4"/>
        <v>#VALUE!</v>
      </c>
      <c r="K43" s="14" t="e">
        <f t="shared" si="5"/>
        <v>#VALUE!</v>
      </c>
      <c r="L43" s="16" t="s">
        <v>28</v>
      </c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spans="1:27" ht="15" customHeight="1" x14ac:dyDescent="0.25">
      <c r="A44" s="4">
        <v>40</v>
      </c>
      <c r="B44" s="1"/>
      <c r="C44" s="8"/>
      <c r="D44" s="1"/>
      <c r="E44" s="1"/>
      <c r="F44" s="1" t="str">
        <f>MID(B44,11,1)</f>
        <v/>
      </c>
      <c r="G44" s="1" t="str">
        <f t="shared" si="1"/>
        <v/>
      </c>
      <c r="H44" s="1" t="str">
        <f t="shared" si="2"/>
        <v/>
      </c>
      <c r="I44" s="1" t="e">
        <f t="shared" si="3"/>
        <v>#VALUE!</v>
      </c>
      <c r="J44" s="13" t="e">
        <f t="shared" si="4"/>
        <v>#VALUE!</v>
      </c>
      <c r="K44" s="14" t="e">
        <f t="shared" si="5"/>
        <v>#VALUE!</v>
      </c>
      <c r="L44" s="16" t="s">
        <v>28</v>
      </c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spans="1:27" x14ac:dyDescent="0.25">
      <c r="A45" s="15"/>
      <c r="B45" s="15"/>
      <c r="C45" s="15"/>
      <c r="D45" s="15"/>
      <c r="E45" s="15"/>
      <c r="F45" s="21"/>
      <c r="G45" s="20"/>
      <c r="H45" s="20"/>
      <c r="I45" s="20"/>
      <c r="J45" s="55" t="s">
        <v>6</v>
      </c>
      <c r="K45" s="20">
        <f>COUNTIF(F5:F44, "M")</f>
        <v>14</v>
      </c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spans="1:27" ht="15.75" customHeight="1" x14ac:dyDescent="0.25">
      <c r="A46" s="15"/>
      <c r="B46" s="15"/>
      <c r="C46" s="15"/>
      <c r="D46" s="15"/>
      <c r="E46" s="15"/>
      <c r="F46" s="19"/>
      <c r="G46" s="20"/>
      <c r="H46" s="20"/>
      <c r="I46" s="20"/>
      <c r="J46" s="55" t="s">
        <v>5</v>
      </c>
      <c r="K46" s="20">
        <f>COUNTIF(F5:F44,"H")</f>
        <v>16</v>
      </c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spans="1:27" ht="15.75" x14ac:dyDescent="0.25">
      <c r="A47" s="15"/>
      <c r="B47" s="54"/>
      <c r="C47" s="15"/>
      <c r="D47" s="15"/>
      <c r="E47" s="15"/>
      <c r="F47" s="19"/>
      <c r="G47" s="20"/>
      <c r="H47" s="20"/>
      <c r="I47" s="20"/>
      <c r="J47" s="55" t="s">
        <v>12</v>
      </c>
      <c r="K47" s="20">
        <f>SUM(K45:K46)</f>
        <v>30</v>
      </c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spans="1:27" x14ac:dyDescent="0.25">
      <c r="A48" s="15"/>
      <c r="B48" s="15"/>
      <c r="C48" s="15"/>
      <c r="D48" s="15"/>
      <c r="E48" s="15"/>
      <c r="F48" s="19"/>
      <c r="G48" s="20"/>
      <c r="H48" s="20"/>
      <c r="I48" s="20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spans="1:27" x14ac:dyDescent="0.25">
      <c r="A49" s="15"/>
      <c r="B49" s="15"/>
      <c r="C49" s="15"/>
      <c r="D49" s="15"/>
      <c r="E49" s="15"/>
      <c r="F49" s="19"/>
      <c r="G49" s="20"/>
      <c r="H49" s="20"/>
      <c r="I49" s="20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spans="1:27" ht="15.75" customHeight="1" x14ac:dyDescent="0.25">
      <c r="A50" s="15"/>
      <c r="B50" s="15"/>
      <c r="D50" s="15"/>
      <c r="E50" s="15"/>
      <c r="F50" s="19"/>
      <c r="G50" s="20"/>
      <c r="H50" s="20"/>
      <c r="I50" s="20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spans="1:27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spans="1:27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spans="1:27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spans="1:27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spans="1:27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spans="1:27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spans="1:27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spans="1:27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spans="1:27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spans="1:27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spans="1:27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spans="1:27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spans="1:27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</sheetData>
  <autoFilter ref="A4:K47" xr:uid="{00000000-0009-0000-0000-000000000000}"/>
  <mergeCells count="2">
    <mergeCell ref="M5:M6"/>
    <mergeCell ref="M8:M9"/>
  </mergeCells>
  <conditionalFormatting sqref="F1:F1048576">
    <cfRule type="cellIs" dxfId="1" priority="2" operator="equal">
      <formula>"H"</formula>
    </cfRule>
    <cfRule type="cellIs" dxfId="0" priority="3" operator="equal">
      <formula>"M"</formula>
    </cfRule>
  </conditionalFormatting>
  <conditionalFormatting sqref="K5:K44">
    <cfRule type="colorScale" priority="1">
      <colorScale>
        <cfvo type="min"/>
        <cfvo type="max"/>
        <color rgb="FFFFEF9C"/>
        <color rgb="FF63BE7B"/>
      </colorScale>
    </cfRule>
  </conditionalFormatting>
  <printOptions horizontalCentered="1" verticalCentered="1"/>
  <pageMargins left="0.27559055118110237" right="0.24" top="0.31496062992125984" bottom="0.19685039370078741" header="0.31496062992125984" footer="0.19685039370078741"/>
  <pageSetup scale="52" orientation="landscape" r:id="rId1"/>
  <colBreaks count="1" manualBreakCount="1">
    <brk id="12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50C0E-1041-4398-A216-0AB7ADB978B4}">
  <sheetPr>
    <pageSetUpPr fitToPage="1"/>
  </sheetPr>
  <dimension ref="A1:Q60"/>
  <sheetViews>
    <sheetView showGridLines="0" zoomScale="85" zoomScaleNormal="85" workbookViewId="0">
      <selection activeCell="T121" sqref="T121"/>
    </sheetView>
  </sheetViews>
  <sheetFormatPr baseColWidth="10" defaultColWidth="11.42578125" defaultRowHeight="15" x14ac:dyDescent="0.25"/>
  <cols>
    <col min="1" max="1" width="2.85546875" bestFit="1" customWidth="1"/>
    <col min="2" max="2" width="8" style="49" customWidth="1"/>
    <col min="3" max="3" width="17.7109375" style="49" customWidth="1"/>
    <col min="4" max="4" width="13.28515625" customWidth="1"/>
    <col min="6" max="6" width="11.85546875" bestFit="1" customWidth="1"/>
    <col min="14" max="14" width="12.140625" customWidth="1"/>
  </cols>
  <sheetData>
    <row r="1" spans="1:17" x14ac:dyDescent="0.25">
      <c r="A1" s="15"/>
      <c r="B1" s="22"/>
      <c r="C1" s="22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8.75" x14ac:dyDescent="0.3">
      <c r="A2" s="15"/>
      <c r="B2" s="22"/>
      <c r="C2" s="22"/>
      <c r="D2" s="15"/>
      <c r="E2" s="23" t="s">
        <v>278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x14ac:dyDescent="0.25">
      <c r="A3" s="15"/>
      <c r="B3" s="22"/>
      <c r="C3" s="22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15.75" thickBot="1" x14ac:dyDescent="0.3">
      <c r="A4" s="15"/>
      <c r="B4" s="22"/>
      <c r="C4" s="22"/>
      <c r="D4" s="24" t="s">
        <v>44</v>
      </c>
      <c r="E4" s="20" t="s">
        <v>45</v>
      </c>
      <c r="F4" s="20" t="s">
        <v>46</v>
      </c>
      <c r="G4" s="20" t="s">
        <v>47</v>
      </c>
      <c r="H4" s="20" t="s">
        <v>48</v>
      </c>
      <c r="I4" s="20" t="s">
        <v>49</v>
      </c>
      <c r="J4" s="20" t="s">
        <v>50</v>
      </c>
      <c r="K4" s="20" t="s">
        <v>51</v>
      </c>
      <c r="L4" s="20" t="s">
        <v>52</v>
      </c>
      <c r="M4" s="20" t="s">
        <v>53</v>
      </c>
      <c r="N4" s="25" t="s">
        <v>54</v>
      </c>
      <c r="O4" s="20" t="s">
        <v>55</v>
      </c>
      <c r="P4" s="15"/>
      <c r="Q4" s="15"/>
    </row>
    <row r="5" spans="1:17" x14ac:dyDescent="0.25">
      <c r="A5" s="15"/>
      <c r="B5" s="22" t="s">
        <v>5</v>
      </c>
      <c r="C5" s="22" t="s">
        <v>56</v>
      </c>
      <c r="D5" s="26">
        <f>'1°'!O5</f>
        <v>0</v>
      </c>
      <c r="E5" s="26">
        <f>'1°'!P5</f>
        <v>0</v>
      </c>
      <c r="F5" s="26">
        <f>'1°'!Q5</f>
        <v>11</v>
      </c>
      <c r="G5" s="26">
        <f>'1°'!R5</f>
        <v>10</v>
      </c>
      <c r="H5" s="26">
        <f>'1°'!S5</f>
        <v>0</v>
      </c>
      <c r="I5" s="26">
        <f>'1°'!T5</f>
        <v>0</v>
      </c>
      <c r="J5" s="26">
        <f>'1°'!U5</f>
        <v>0</v>
      </c>
      <c r="K5" s="26">
        <f>'1°'!V5</f>
        <v>0</v>
      </c>
      <c r="L5" s="26">
        <f>'1°'!W5</f>
        <v>0</v>
      </c>
      <c r="M5" s="26">
        <f>'1°'!X5</f>
        <v>0</v>
      </c>
      <c r="N5" s="26">
        <f>'1°'!Y5</f>
        <v>0</v>
      </c>
      <c r="O5" s="28">
        <f>SUM(D5:N5)</f>
        <v>21</v>
      </c>
      <c r="P5" s="15"/>
      <c r="Q5" s="15"/>
    </row>
    <row r="6" spans="1:17" ht="15.75" thickBot="1" x14ac:dyDescent="0.3">
      <c r="A6" s="15"/>
      <c r="B6" s="22"/>
      <c r="C6" s="22" t="s">
        <v>14</v>
      </c>
      <c r="D6" s="29">
        <f>'1°'!O6</f>
        <v>0</v>
      </c>
      <c r="E6" s="29">
        <f>'1°'!P6</f>
        <v>0</v>
      </c>
      <c r="F6" s="29">
        <f>'1°'!Q6</f>
        <v>0</v>
      </c>
      <c r="G6" s="29">
        <f>'1°'!R6</f>
        <v>0</v>
      </c>
      <c r="H6" s="29">
        <f>'1°'!S6</f>
        <v>0</v>
      </c>
      <c r="I6" s="29">
        <f>'1°'!T6</f>
        <v>0</v>
      </c>
      <c r="J6" s="29">
        <f>'1°'!U6</f>
        <v>0</v>
      </c>
      <c r="K6" s="29">
        <f>'1°'!V6</f>
        <v>0</v>
      </c>
      <c r="L6" s="29">
        <f>'1°'!W6</f>
        <v>0</v>
      </c>
      <c r="M6" s="29">
        <f>'1°'!X6</f>
        <v>0</v>
      </c>
      <c r="N6" s="29">
        <f>'1°'!Y6</f>
        <v>0</v>
      </c>
      <c r="O6" s="31">
        <f>SUM(D6:N6)</f>
        <v>0</v>
      </c>
      <c r="P6" s="15"/>
      <c r="Q6" s="15"/>
    </row>
    <row r="7" spans="1:17" ht="15.75" x14ac:dyDescent="0.25">
      <c r="A7" s="32"/>
      <c r="B7" s="22" t="s">
        <v>6</v>
      </c>
      <c r="C7" s="22" t="s">
        <v>56</v>
      </c>
      <c r="D7" s="33">
        <f>'1°'!O8</f>
        <v>0</v>
      </c>
      <c r="E7" s="33">
        <f>'1°'!P8</f>
        <v>0</v>
      </c>
      <c r="F7" s="33">
        <f>'1°'!Q8</f>
        <v>5</v>
      </c>
      <c r="G7" s="33">
        <f>'1°'!R8</f>
        <v>8</v>
      </c>
      <c r="H7" s="33">
        <f>'1°'!S8</f>
        <v>0</v>
      </c>
      <c r="I7" s="33">
        <f>'1°'!T8</f>
        <v>0</v>
      </c>
      <c r="J7" s="33">
        <f>'1°'!U8</f>
        <v>0</v>
      </c>
      <c r="K7" s="33">
        <f>'1°'!V8</f>
        <v>0</v>
      </c>
      <c r="L7" s="33">
        <f>'1°'!W8</f>
        <v>0</v>
      </c>
      <c r="M7" s="33">
        <f>'1°'!X8</f>
        <v>0</v>
      </c>
      <c r="N7" s="33">
        <f>'1°'!Y8</f>
        <v>0</v>
      </c>
      <c r="O7" s="28">
        <f t="shared" ref="O7:O8" si="0">SUM(D7:N7)</f>
        <v>13</v>
      </c>
      <c r="P7" s="15"/>
      <c r="Q7" s="15"/>
    </row>
    <row r="8" spans="1:17" ht="16.5" thickBot="1" x14ac:dyDescent="0.3">
      <c r="A8" s="32" t="s">
        <v>57</v>
      </c>
      <c r="B8" s="22"/>
      <c r="C8" s="22" t="s">
        <v>14</v>
      </c>
      <c r="D8" s="35">
        <f>'1°'!O9</f>
        <v>0</v>
      </c>
      <c r="E8" s="35">
        <f>'1°'!P9</f>
        <v>0</v>
      </c>
      <c r="F8" s="35">
        <f>'1°'!Q9</f>
        <v>0</v>
      </c>
      <c r="G8" s="35">
        <f>'1°'!R9</f>
        <v>0</v>
      </c>
      <c r="H8" s="35">
        <f>'1°'!S9</f>
        <v>0</v>
      </c>
      <c r="I8" s="35">
        <f>'1°'!T9</f>
        <v>0</v>
      </c>
      <c r="J8" s="35">
        <f>'1°'!U9</f>
        <v>0</v>
      </c>
      <c r="K8" s="35">
        <f>'1°'!V9</f>
        <v>0</v>
      </c>
      <c r="L8" s="35">
        <f>'1°'!W9</f>
        <v>0</v>
      </c>
      <c r="M8" s="35">
        <f>'1°'!X9</f>
        <v>0</v>
      </c>
      <c r="N8" s="35">
        <f>'1°'!Y9</f>
        <v>0</v>
      </c>
      <c r="O8" s="31">
        <f t="shared" si="0"/>
        <v>0</v>
      </c>
      <c r="P8" s="15"/>
      <c r="Q8" s="15"/>
    </row>
    <row r="9" spans="1:17" ht="15.75" x14ac:dyDescent="0.25">
      <c r="A9" s="32"/>
      <c r="B9" s="22"/>
      <c r="C9" s="22" t="s">
        <v>15</v>
      </c>
      <c r="D9" s="37">
        <f>SUM(D5:D8)</f>
        <v>0</v>
      </c>
      <c r="E9" s="37">
        <f>SUM(E5:E8)</f>
        <v>0</v>
      </c>
      <c r="F9" s="37">
        <f t="shared" ref="F9:N9" si="1">SUM(F5:F8)</f>
        <v>16</v>
      </c>
      <c r="G9" s="37">
        <f t="shared" si="1"/>
        <v>18</v>
      </c>
      <c r="H9" s="37">
        <f t="shared" si="1"/>
        <v>0</v>
      </c>
      <c r="I9" s="37">
        <f t="shared" si="1"/>
        <v>0</v>
      </c>
      <c r="J9" s="37">
        <f t="shared" si="1"/>
        <v>0</v>
      </c>
      <c r="K9" s="37">
        <f t="shared" si="1"/>
        <v>0</v>
      </c>
      <c r="L9" s="37">
        <f t="shared" si="1"/>
        <v>0</v>
      </c>
      <c r="M9" s="37">
        <f t="shared" si="1"/>
        <v>0</v>
      </c>
      <c r="N9" s="37">
        <f t="shared" si="1"/>
        <v>0</v>
      </c>
      <c r="O9" s="39">
        <f>SUM(O5:O8)</f>
        <v>34</v>
      </c>
      <c r="P9" s="15"/>
      <c r="Q9" s="15"/>
    </row>
    <row r="10" spans="1:17" x14ac:dyDescent="0.25">
      <c r="A10" s="15"/>
      <c r="B10" s="22"/>
      <c r="C10" s="22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5.75" thickBot="1" x14ac:dyDescent="0.3">
      <c r="A11" s="15"/>
      <c r="B11" s="22"/>
      <c r="C11" s="22"/>
      <c r="D11" s="24" t="s">
        <v>44</v>
      </c>
      <c r="E11" s="20" t="s">
        <v>45</v>
      </c>
      <c r="F11" s="20" t="s">
        <v>46</v>
      </c>
      <c r="G11" s="20" t="s">
        <v>47</v>
      </c>
      <c r="H11" s="20" t="s">
        <v>48</v>
      </c>
      <c r="I11" s="20" t="s">
        <v>49</v>
      </c>
      <c r="J11" s="20" t="s">
        <v>50</v>
      </c>
      <c r="K11" s="20" t="s">
        <v>51</v>
      </c>
      <c r="L11" s="20" t="s">
        <v>52</v>
      </c>
      <c r="M11" s="20" t="s">
        <v>53</v>
      </c>
      <c r="N11" s="25" t="s">
        <v>54</v>
      </c>
      <c r="O11" s="20" t="s">
        <v>55</v>
      </c>
      <c r="P11" s="15"/>
      <c r="Q11" s="15"/>
    </row>
    <row r="12" spans="1:17" x14ac:dyDescent="0.25">
      <c r="A12" s="15"/>
      <c r="B12" s="22" t="s">
        <v>5</v>
      </c>
      <c r="C12" s="22" t="s">
        <v>56</v>
      </c>
      <c r="D12" s="40"/>
      <c r="E12" s="27">
        <f>'2º'!P5</f>
        <v>0</v>
      </c>
      <c r="F12" s="27">
        <f>'2º'!Q5</f>
        <v>0</v>
      </c>
      <c r="G12" s="27">
        <f>'2º'!R5</f>
        <v>6</v>
      </c>
      <c r="H12" s="27">
        <f>'2º'!S5</f>
        <v>8</v>
      </c>
      <c r="I12" s="27">
        <f>'2º'!T5</f>
        <v>0</v>
      </c>
      <c r="J12" s="27">
        <f>'2º'!U5</f>
        <v>0</v>
      </c>
      <c r="K12" s="27">
        <f>'2º'!V5</f>
        <v>0</v>
      </c>
      <c r="L12" s="27">
        <f>'2º'!W5</f>
        <v>0</v>
      </c>
      <c r="M12" s="27">
        <f>'2º'!X5</f>
        <v>0</v>
      </c>
      <c r="N12" s="27">
        <f>'2º'!Y5</f>
        <v>0</v>
      </c>
      <c r="O12" s="28">
        <f>SUM(D12:N12)</f>
        <v>14</v>
      </c>
      <c r="P12" s="15"/>
      <c r="Q12" s="15"/>
    </row>
    <row r="13" spans="1:17" ht="15.75" thickBot="1" x14ac:dyDescent="0.3">
      <c r="A13" s="15"/>
      <c r="B13" s="22"/>
      <c r="C13" s="22" t="s">
        <v>14</v>
      </c>
      <c r="D13" s="41"/>
      <c r="E13" s="30">
        <f>'2º'!P6</f>
        <v>0</v>
      </c>
      <c r="F13" s="30">
        <f>'2º'!Q6</f>
        <v>0</v>
      </c>
      <c r="G13" s="30">
        <f>'2º'!R6</f>
        <v>0</v>
      </c>
      <c r="H13" s="30">
        <f>'2º'!S6</f>
        <v>0</v>
      </c>
      <c r="I13" s="30">
        <f>'2º'!T6</f>
        <v>0</v>
      </c>
      <c r="J13" s="30">
        <f>'2º'!U6</f>
        <v>0</v>
      </c>
      <c r="K13" s="30">
        <f>'2º'!V6</f>
        <v>0</v>
      </c>
      <c r="L13" s="30">
        <f>'2º'!W6</f>
        <v>0</v>
      </c>
      <c r="M13" s="30">
        <f>'2º'!X6</f>
        <v>0</v>
      </c>
      <c r="N13" s="30">
        <f>'2º'!Y6</f>
        <v>0</v>
      </c>
      <c r="O13" s="31">
        <f>SUM(D13:N13)</f>
        <v>0</v>
      </c>
      <c r="P13" s="15"/>
      <c r="Q13" s="15"/>
    </row>
    <row r="14" spans="1:17" ht="15.75" x14ac:dyDescent="0.25">
      <c r="A14" s="32"/>
      <c r="B14" s="22" t="s">
        <v>6</v>
      </c>
      <c r="C14" s="22" t="s">
        <v>56</v>
      </c>
      <c r="D14" s="40"/>
      <c r="E14" s="34">
        <f>'2º'!P8</f>
        <v>0</v>
      </c>
      <c r="F14" s="34">
        <f>'2º'!Q8</f>
        <v>0</v>
      </c>
      <c r="G14" s="34">
        <f>'2º'!R8</f>
        <v>5</v>
      </c>
      <c r="H14" s="34">
        <f>'2º'!S8</f>
        <v>6</v>
      </c>
      <c r="I14" s="34">
        <f>'2º'!T8</f>
        <v>0</v>
      </c>
      <c r="J14" s="34">
        <f>'2º'!U8</f>
        <v>0</v>
      </c>
      <c r="K14" s="34">
        <f>'2º'!V8</f>
        <v>0</v>
      </c>
      <c r="L14" s="34">
        <f>'2º'!W8</f>
        <v>0</v>
      </c>
      <c r="M14" s="34">
        <f>'2º'!X8</f>
        <v>0</v>
      </c>
      <c r="N14" s="34">
        <f>'2º'!Y8</f>
        <v>0</v>
      </c>
      <c r="O14" s="28">
        <f t="shared" ref="O14:O15" si="2">SUM(D14:N14)</f>
        <v>11</v>
      </c>
      <c r="P14" s="15"/>
      <c r="Q14" s="15"/>
    </row>
    <row r="15" spans="1:17" ht="16.5" thickBot="1" x14ac:dyDescent="0.3">
      <c r="A15" s="32" t="s">
        <v>39</v>
      </c>
      <c r="B15" s="22"/>
      <c r="C15" s="22" t="s">
        <v>14</v>
      </c>
      <c r="D15" s="41"/>
      <c r="E15" s="36">
        <f>'2º'!P9</f>
        <v>0</v>
      </c>
      <c r="F15" s="36">
        <f>'2º'!Q9</f>
        <v>0</v>
      </c>
      <c r="G15" s="36">
        <f>'2º'!R9</f>
        <v>0</v>
      </c>
      <c r="H15" s="36">
        <f>'2º'!S9</f>
        <v>0</v>
      </c>
      <c r="I15" s="36">
        <f>'2º'!T9</f>
        <v>0</v>
      </c>
      <c r="J15" s="36">
        <f>'2º'!U9</f>
        <v>0</v>
      </c>
      <c r="K15" s="36">
        <f>'2º'!V9</f>
        <v>0</v>
      </c>
      <c r="L15" s="36">
        <f>'2º'!W9</f>
        <v>0</v>
      </c>
      <c r="M15" s="36">
        <f>'2º'!X9</f>
        <v>0</v>
      </c>
      <c r="N15" s="36">
        <f>'2º'!Y9</f>
        <v>0</v>
      </c>
      <c r="O15" s="31">
        <f t="shared" si="2"/>
        <v>0</v>
      </c>
      <c r="P15" s="15"/>
      <c r="Q15" s="15"/>
    </row>
    <row r="16" spans="1:17" ht="15.75" x14ac:dyDescent="0.25">
      <c r="A16" s="32"/>
      <c r="B16" s="22"/>
      <c r="C16" s="22" t="s">
        <v>15</v>
      </c>
      <c r="D16" s="42">
        <f t="shared" ref="D16" si="3">D14+D12</f>
        <v>0</v>
      </c>
      <c r="E16" s="38">
        <f>SUM(E12:E15)</f>
        <v>0</v>
      </c>
      <c r="F16" s="38">
        <f t="shared" ref="F16:N16" si="4">SUM(F12:F15)</f>
        <v>0</v>
      </c>
      <c r="G16" s="38">
        <f t="shared" si="4"/>
        <v>11</v>
      </c>
      <c r="H16" s="38">
        <f t="shared" si="4"/>
        <v>14</v>
      </c>
      <c r="I16" s="38">
        <f t="shared" si="4"/>
        <v>0</v>
      </c>
      <c r="J16" s="38">
        <f t="shared" si="4"/>
        <v>0</v>
      </c>
      <c r="K16" s="38">
        <f t="shared" si="4"/>
        <v>0</v>
      </c>
      <c r="L16" s="38">
        <f t="shared" si="4"/>
        <v>0</v>
      </c>
      <c r="M16" s="38">
        <f t="shared" si="4"/>
        <v>0</v>
      </c>
      <c r="N16" s="38">
        <f t="shared" si="4"/>
        <v>0</v>
      </c>
      <c r="O16" s="39">
        <f>SUM(O12:O15)</f>
        <v>25</v>
      </c>
      <c r="P16" s="15"/>
      <c r="Q16" s="15"/>
    </row>
    <row r="17" spans="1:17" x14ac:dyDescent="0.25">
      <c r="A17" s="15"/>
      <c r="B17" s="22"/>
      <c r="C17" s="22"/>
      <c r="P17" s="15"/>
      <c r="Q17" s="15"/>
    </row>
    <row r="18" spans="1:17" ht="15.75" thickBot="1" x14ac:dyDescent="0.3">
      <c r="A18" s="15"/>
      <c r="B18" s="22"/>
      <c r="C18" s="22"/>
      <c r="D18" s="24" t="s">
        <v>44</v>
      </c>
      <c r="E18" s="20" t="s">
        <v>45</v>
      </c>
      <c r="F18" s="20" t="s">
        <v>46</v>
      </c>
      <c r="G18" s="20" t="s">
        <v>47</v>
      </c>
      <c r="H18" s="20" t="s">
        <v>48</v>
      </c>
      <c r="I18" s="20" t="s">
        <v>49</v>
      </c>
      <c r="J18" s="20" t="s">
        <v>50</v>
      </c>
      <c r="K18" s="20" t="s">
        <v>51</v>
      </c>
      <c r="L18" s="20" t="s">
        <v>52</v>
      </c>
      <c r="M18" s="20" t="s">
        <v>53</v>
      </c>
      <c r="N18" s="25" t="s">
        <v>54</v>
      </c>
      <c r="O18" s="20" t="s">
        <v>55</v>
      </c>
      <c r="P18" s="15"/>
      <c r="Q18" s="15"/>
    </row>
    <row r="19" spans="1:17" x14ac:dyDescent="0.25">
      <c r="A19" s="15"/>
      <c r="B19" s="22" t="s">
        <v>5</v>
      </c>
      <c r="C19" s="22" t="s">
        <v>56</v>
      </c>
      <c r="D19" s="40"/>
      <c r="E19" s="43"/>
      <c r="F19" s="27">
        <f>'3º'!Q5</f>
        <v>0</v>
      </c>
      <c r="G19" s="27">
        <f>'3º'!R5</f>
        <v>0</v>
      </c>
      <c r="H19" s="27">
        <f>'3º'!S5</f>
        <v>3</v>
      </c>
      <c r="I19" s="27">
        <f>'3º'!T5</f>
        <v>6</v>
      </c>
      <c r="J19" s="27">
        <f>'3º'!U5</f>
        <v>0</v>
      </c>
      <c r="K19" s="27">
        <f>'3º'!V5</f>
        <v>0</v>
      </c>
      <c r="L19" s="27">
        <f>'3º'!W5</f>
        <v>0</v>
      </c>
      <c r="M19" s="27">
        <f>'3º'!X5</f>
        <v>0</v>
      </c>
      <c r="N19" s="27">
        <f>'3º'!Y5</f>
        <v>0</v>
      </c>
      <c r="O19" s="28">
        <f>SUM(D19:N19)</f>
        <v>9</v>
      </c>
      <c r="P19" s="15"/>
      <c r="Q19" s="15"/>
    </row>
    <row r="20" spans="1:17" ht="15.75" thickBot="1" x14ac:dyDescent="0.3">
      <c r="A20" s="15"/>
      <c r="B20" s="22"/>
      <c r="C20" s="22" t="s">
        <v>14</v>
      </c>
      <c r="D20" s="41"/>
      <c r="E20" s="44"/>
      <c r="F20" s="30">
        <f>'3º'!Q6</f>
        <v>0</v>
      </c>
      <c r="G20" s="30">
        <f>'3º'!R6</f>
        <v>0</v>
      </c>
      <c r="H20" s="30">
        <f>'3º'!S6</f>
        <v>0</v>
      </c>
      <c r="I20" s="30">
        <f>'3º'!T6</f>
        <v>0</v>
      </c>
      <c r="J20" s="30">
        <f>'3º'!U6</f>
        <v>0</v>
      </c>
      <c r="K20" s="30">
        <f>'3º'!V6</f>
        <v>0</v>
      </c>
      <c r="L20" s="30">
        <f>'3º'!W6</f>
        <v>0</v>
      </c>
      <c r="M20" s="30">
        <f>'3º'!X6</f>
        <v>0</v>
      </c>
      <c r="N20" s="30">
        <f>'3º'!Y6</f>
        <v>0</v>
      </c>
      <c r="O20" s="31">
        <f>SUM(D20:N20)</f>
        <v>0</v>
      </c>
      <c r="P20" s="15"/>
      <c r="Q20" s="15"/>
    </row>
    <row r="21" spans="1:17" ht="15.75" x14ac:dyDescent="0.25">
      <c r="A21" s="32"/>
      <c r="B21" s="22" t="s">
        <v>6</v>
      </c>
      <c r="C21" s="22" t="s">
        <v>56</v>
      </c>
      <c r="D21" s="40"/>
      <c r="E21" s="43"/>
      <c r="F21" s="34">
        <f>'3º'!Q8</f>
        <v>0</v>
      </c>
      <c r="G21" s="34">
        <f>'3º'!R8</f>
        <v>0</v>
      </c>
      <c r="H21" s="34">
        <f>'3º'!S8</f>
        <v>5</v>
      </c>
      <c r="I21" s="34">
        <f>'3º'!T8</f>
        <v>13</v>
      </c>
      <c r="J21" s="34">
        <f>'3º'!U8</f>
        <v>0</v>
      </c>
      <c r="K21" s="34">
        <f>'3º'!V8</f>
        <v>0</v>
      </c>
      <c r="L21" s="34">
        <f>'3º'!W8</f>
        <v>0</v>
      </c>
      <c r="M21" s="34">
        <f>'3º'!X8</f>
        <v>0</v>
      </c>
      <c r="N21" s="34">
        <f>'3º'!Y8</f>
        <v>0</v>
      </c>
      <c r="O21" s="28">
        <f t="shared" ref="O21:O22" si="5">SUM(D21:N21)</f>
        <v>18</v>
      </c>
      <c r="P21" s="15"/>
      <c r="Q21" s="15"/>
    </row>
    <row r="22" spans="1:17" ht="16.5" thickBot="1" x14ac:dyDescent="0.3">
      <c r="A22" s="32" t="s">
        <v>40</v>
      </c>
      <c r="B22" s="22"/>
      <c r="C22" s="22" t="s">
        <v>14</v>
      </c>
      <c r="D22" s="41"/>
      <c r="E22" s="44"/>
      <c r="F22" s="36">
        <f>'3º'!Q9</f>
        <v>0</v>
      </c>
      <c r="G22" s="36">
        <f>'3º'!R9</f>
        <v>0</v>
      </c>
      <c r="H22" s="36">
        <f>'3º'!S9</f>
        <v>0</v>
      </c>
      <c r="I22" s="36">
        <f>'3º'!T9</f>
        <v>0</v>
      </c>
      <c r="J22" s="36">
        <f>'3º'!U9</f>
        <v>0</v>
      </c>
      <c r="K22" s="36">
        <f>'3º'!V9</f>
        <v>0</v>
      </c>
      <c r="L22" s="36">
        <f>'3º'!W9</f>
        <v>0</v>
      </c>
      <c r="M22" s="36">
        <f>'3º'!X9</f>
        <v>0</v>
      </c>
      <c r="N22" s="36">
        <f>'3º'!Y9</f>
        <v>0</v>
      </c>
      <c r="O22" s="31">
        <f t="shared" si="5"/>
        <v>0</v>
      </c>
      <c r="P22" s="15"/>
      <c r="Q22" s="15"/>
    </row>
    <row r="23" spans="1:17" ht="15.75" x14ac:dyDescent="0.25">
      <c r="A23" s="32"/>
      <c r="B23" s="22"/>
      <c r="C23" s="22" t="s">
        <v>15</v>
      </c>
      <c r="D23" s="42">
        <f t="shared" ref="D23:E23" si="6">D21+D19</f>
        <v>0</v>
      </c>
      <c r="E23" s="45">
        <f t="shared" si="6"/>
        <v>0</v>
      </c>
      <c r="F23" s="38">
        <f>SUM(F19:F22)</f>
        <v>0</v>
      </c>
      <c r="G23" s="38">
        <f t="shared" ref="G23:N23" si="7">SUM(G19:G22)</f>
        <v>0</v>
      </c>
      <c r="H23" s="38">
        <f t="shared" si="7"/>
        <v>8</v>
      </c>
      <c r="I23" s="38">
        <f t="shared" si="7"/>
        <v>19</v>
      </c>
      <c r="J23" s="38">
        <f t="shared" si="7"/>
        <v>0</v>
      </c>
      <c r="K23" s="38">
        <f t="shared" si="7"/>
        <v>0</v>
      </c>
      <c r="L23" s="38">
        <f t="shared" si="7"/>
        <v>0</v>
      </c>
      <c r="M23" s="38">
        <f t="shared" si="7"/>
        <v>0</v>
      </c>
      <c r="N23" s="38">
        <f t="shared" si="7"/>
        <v>0</v>
      </c>
      <c r="O23" s="39">
        <f>SUM(O19:O22)</f>
        <v>27</v>
      </c>
      <c r="P23" s="15"/>
      <c r="Q23" s="15"/>
    </row>
    <row r="24" spans="1:17" x14ac:dyDescent="0.25">
      <c r="A24" s="15"/>
      <c r="B24" s="22"/>
      <c r="C24" s="22"/>
      <c r="P24" s="15"/>
      <c r="Q24" s="15"/>
    </row>
    <row r="25" spans="1:17" ht="15.75" thickBot="1" x14ac:dyDescent="0.3">
      <c r="A25" s="15"/>
      <c r="B25" s="22"/>
      <c r="C25" s="22"/>
      <c r="D25" s="24" t="s">
        <v>44</v>
      </c>
      <c r="E25" s="20" t="s">
        <v>45</v>
      </c>
      <c r="F25" s="20" t="s">
        <v>46</v>
      </c>
      <c r="G25" s="20" t="s">
        <v>47</v>
      </c>
      <c r="H25" s="20" t="s">
        <v>48</v>
      </c>
      <c r="I25" s="20" t="s">
        <v>49</v>
      </c>
      <c r="J25" s="20" t="s">
        <v>50</v>
      </c>
      <c r="K25" s="20" t="s">
        <v>51</v>
      </c>
      <c r="L25" s="20" t="s">
        <v>52</v>
      </c>
      <c r="M25" s="20" t="s">
        <v>53</v>
      </c>
      <c r="N25" s="25" t="s">
        <v>54</v>
      </c>
      <c r="O25" s="20" t="s">
        <v>55</v>
      </c>
      <c r="P25" s="15"/>
      <c r="Q25" s="15"/>
    </row>
    <row r="26" spans="1:17" x14ac:dyDescent="0.25">
      <c r="A26" s="15"/>
      <c r="B26" s="22" t="s">
        <v>5</v>
      </c>
      <c r="C26" s="22" t="s">
        <v>56</v>
      </c>
      <c r="D26" s="40"/>
      <c r="E26" s="43"/>
      <c r="F26" s="43"/>
      <c r="G26" s="27">
        <f>'4º'!R5</f>
        <v>0</v>
      </c>
      <c r="H26" s="27">
        <f>'4º'!S5</f>
        <v>0</v>
      </c>
      <c r="I26" s="27">
        <f>'4º'!T5</f>
        <v>7</v>
      </c>
      <c r="J26" s="27">
        <f>'4º'!U5</f>
        <v>9</v>
      </c>
      <c r="K26" s="27">
        <f>'4º'!V5</f>
        <v>0</v>
      </c>
      <c r="L26" s="27">
        <f>'4º'!W5</f>
        <v>0</v>
      </c>
      <c r="M26" s="27">
        <f>'4º'!X5</f>
        <v>0</v>
      </c>
      <c r="N26" s="27">
        <f>'4º'!Y5</f>
        <v>0</v>
      </c>
      <c r="O26" s="28">
        <f>SUM(D26:N26)</f>
        <v>16</v>
      </c>
      <c r="P26" s="15"/>
      <c r="Q26" s="15"/>
    </row>
    <row r="27" spans="1:17" ht="15.75" thickBot="1" x14ac:dyDescent="0.3">
      <c r="A27" s="15"/>
      <c r="B27" s="22"/>
      <c r="C27" s="22" t="s">
        <v>14</v>
      </c>
      <c r="D27" s="41"/>
      <c r="E27" s="44"/>
      <c r="F27" s="44"/>
      <c r="G27" s="30">
        <f>'4º'!R6</f>
        <v>0</v>
      </c>
      <c r="H27" s="30">
        <f>'4º'!S6</f>
        <v>0</v>
      </c>
      <c r="I27" s="30">
        <f>'4º'!T6</f>
        <v>0</v>
      </c>
      <c r="J27" s="30">
        <f>'4º'!U6</f>
        <v>0</v>
      </c>
      <c r="K27" s="30">
        <f>'4º'!V6</f>
        <v>0</v>
      </c>
      <c r="L27" s="30">
        <f>'4º'!W6</f>
        <v>0</v>
      </c>
      <c r="M27" s="30">
        <f>'4º'!X6</f>
        <v>0</v>
      </c>
      <c r="N27" s="30">
        <f>'4º'!Y6</f>
        <v>0</v>
      </c>
      <c r="O27" s="31">
        <f>SUM(D27:N27)</f>
        <v>0</v>
      </c>
      <c r="P27" s="15"/>
      <c r="Q27" s="15"/>
    </row>
    <row r="28" spans="1:17" ht="15.75" x14ac:dyDescent="0.25">
      <c r="A28" s="32"/>
      <c r="B28" s="22" t="s">
        <v>6</v>
      </c>
      <c r="C28" s="22" t="s">
        <v>56</v>
      </c>
      <c r="D28" s="40"/>
      <c r="E28" s="43"/>
      <c r="F28" s="43"/>
      <c r="G28" s="34">
        <f>'4º'!R8</f>
        <v>0</v>
      </c>
      <c r="H28" s="34">
        <f>'4º'!S8</f>
        <v>0</v>
      </c>
      <c r="I28" s="34">
        <f>'4º'!T8</f>
        <v>7</v>
      </c>
      <c r="J28" s="34">
        <f>'4º'!U8</f>
        <v>11</v>
      </c>
      <c r="K28" s="34">
        <f>'4º'!V8</f>
        <v>0</v>
      </c>
      <c r="L28" s="34">
        <f>'4º'!W8</f>
        <v>0</v>
      </c>
      <c r="M28" s="34">
        <f>'4º'!X8</f>
        <v>0</v>
      </c>
      <c r="N28" s="34">
        <f>'4º'!Y8</f>
        <v>0</v>
      </c>
      <c r="O28" s="28">
        <f t="shared" ref="O28:O29" si="8">SUM(D28:N28)</f>
        <v>18</v>
      </c>
      <c r="P28" s="15"/>
      <c r="Q28" s="15"/>
    </row>
    <row r="29" spans="1:17" ht="16.5" thickBot="1" x14ac:dyDescent="0.3">
      <c r="A29" s="32" t="s">
        <v>41</v>
      </c>
      <c r="B29" s="22"/>
      <c r="C29" s="22" t="s">
        <v>14</v>
      </c>
      <c r="D29" s="41"/>
      <c r="E29" s="44"/>
      <c r="F29" s="44"/>
      <c r="G29" s="36">
        <f>'4º'!R9</f>
        <v>0</v>
      </c>
      <c r="H29" s="36">
        <f>'4º'!S9</f>
        <v>0</v>
      </c>
      <c r="I29" s="36">
        <f>'4º'!T9</f>
        <v>0</v>
      </c>
      <c r="J29" s="36">
        <f>'4º'!U9</f>
        <v>0</v>
      </c>
      <c r="K29" s="36">
        <f>'4º'!V9</f>
        <v>0</v>
      </c>
      <c r="L29" s="36">
        <f>'4º'!W9</f>
        <v>0</v>
      </c>
      <c r="M29" s="36">
        <f>'4º'!X9</f>
        <v>0</v>
      </c>
      <c r="N29" s="36">
        <f>'4º'!Y9</f>
        <v>0</v>
      </c>
      <c r="O29" s="31">
        <f t="shared" si="8"/>
        <v>0</v>
      </c>
      <c r="P29" s="15"/>
      <c r="Q29" s="15"/>
    </row>
    <row r="30" spans="1:17" ht="15.75" x14ac:dyDescent="0.25">
      <c r="A30" s="32"/>
      <c r="B30" s="22"/>
      <c r="C30" s="22" t="s">
        <v>15</v>
      </c>
      <c r="D30" s="42">
        <f t="shared" ref="D30:F30" si="9">D28+D26</f>
        <v>0</v>
      </c>
      <c r="E30" s="45">
        <f t="shared" si="9"/>
        <v>0</v>
      </c>
      <c r="F30" s="45">
        <f t="shared" si="9"/>
        <v>0</v>
      </c>
      <c r="G30" s="38">
        <f>SUM(G26:G29)</f>
        <v>0</v>
      </c>
      <c r="H30" s="38">
        <f t="shared" ref="H30:N30" si="10">SUM(H26:H29)</f>
        <v>0</v>
      </c>
      <c r="I30" s="38">
        <f t="shared" si="10"/>
        <v>14</v>
      </c>
      <c r="J30" s="38">
        <f t="shared" si="10"/>
        <v>20</v>
      </c>
      <c r="K30" s="38">
        <f t="shared" si="10"/>
        <v>0</v>
      </c>
      <c r="L30" s="38">
        <f t="shared" si="10"/>
        <v>0</v>
      </c>
      <c r="M30" s="38">
        <f t="shared" si="10"/>
        <v>0</v>
      </c>
      <c r="N30" s="38">
        <f t="shared" si="10"/>
        <v>0</v>
      </c>
      <c r="O30" s="39">
        <f>SUM(O26:O29)</f>
        <v>34</v>
      </c>
      <c r="P30" s="15"/>
      <c r="Q30" s="15"/>
    </row>
    <row r="31" spans="1:17" x14ac:dyDescent="0.25">
      <c r="A31" s="15"/>
      <c r="B31" s="22"/>
      <c r="C31" s="22"/>
      <c r="P31" s="15"/>
      <c r="Q31" s="15"/>
    </row>
    <row r="32" spans="1:17" ht="15.75" thickBot="1" x14ac:dyDescent="0.3">
      <c r="A32" s="15"/>
      <c r="B32" s="22"/>
      <c r="C32" s="22"/>
      <c r="D32" s="24" t="s">
        <v>44</v>
      </c>
      <c r="E32" s="20" t="s">
        <v>45</v>
      </c>
      <c r="F32" s="20" t="s">
        <v>46</v>
      </c>
      <c r="G32" s="20" t="s">
        <v>47</v>
      </c>
      <c r="H32" s="20" t="s">
        <v>48</v>
      </c>
      <c r="I32" s="20" t="s">
        <v>49</v>
      </c>
      <c r="J32" s="20" t="s">
        <v>50</v>
      </c>
      <c r="K32" s="20" t="s">
        <v>51</v>
      </c>
      <c r="L32" s="20" t="s">
        <v>52</v>
      </c>
      <c r="M32" s="20" t="s">
        <v>53</v>
      </c>
      <c r="N32" s="25" t="s">
        <v>54</v>
      </c>
      <c r="O32" s="20" t="s">
        <v>55</v>
      </c>
      <c r="P32" s="15"/>
      <c r="Q32" s="15"/>
    </row>
    <row r="33" spans="1:17" x14ac:dyDescent="0.25">
      <c r="A33" s="15"/>
      <c r="B33" s="22" t="s">
        <v>5</v>
      </c>
      <c r="C33" s="22" t="s">
        <v>56</v>
      </c>
      <c r="D33" s="40"/>
      <c r="E33" s="43"/>
      <c r="F33" s="43"/>
      <c r="G33" s="43"/>
      <c r="H33" s="27">
        <f>'5º'!S5</f>
        <v>0</v>
      </c>
      <c r="I33" s="27">
        <f>'5º'!T5</f>
        <v>3</v>
      </c>
      <c r="J33" s="27">
        <f>'5º'!U5</f>
        <v>3</v>
      </c>
      <c r="K33" s="27">
        <f>'5º'!V5</f>
        <v>0</v>
      </c>
      <c r="L33" s="27">
        <f>'5º'!W5</f>
        <v>0</v>
      </c>
      <c r="M33" s="27">
        <f>'5º'!X5</f>
        <v>0</v>
      </c>
      <c r="N33" s="27">
        <f>'5º'!Y5</f>
        <v>0</v>
      </c>
      <c r="O33" s="28">
        <f>SUM(D33:N33)</f>
        <v>6</v>
      </c>
      <c r="P33" s="15"/>
      <c r="Q33" s="15"/>
    </row>
    <row r="34" spans="1:17" ht="15.75" thickBot="1" x14ac:dyDescent="0.3">
      <c r="A34" s="15"/>
      <c r="B34" s="22"/>
      <c r="C34" s="22" t="s">
        <v>14</v>
      </c>
      <c r="D34" s="41"/>
      <c r="E34" s="44"/>
      <c r="F34" s="44"/>
      <c r="G34" s="44"/>
      <c r="H34" s="30">
        <f>'5º'!S6</f>
        <v>0</v>
      </c>
      <c r="I34" s="30">
        <f>'5º'!T6</f>
        <v>0</v>
      </c>
      <c r="J34" s="30">
        <f>'5º'!U6</f>
        <v>0</v>
      </c>
      <c r="K34" s="30">
        <f>'5º'!V6</f>
        <v>0</v>
      </c>
      <c r="L34" s="30">
        <f>'5º'!W6</f>
        <v>0</v>
      </c>
      <c r="M34" s="30">
        <f>'5º'!X6</f>
        <v>0</v>
      </c>
      <c r="N34" s="30">
        <f>'5º'!Y6</f>
        <v>0</v>
      </c>
      <c r="O34" s="31">
        <f>SUM(D34:N34)</f>
        <v>0</v>
      </c>
      <c r="P34" s="15"/>
      <c r="Q34" s="15"/>
    </row>
    <row r="35" spans="1:17" ht="15.75" x14ac:dyDescent="0.25">
      <c r="A35" s="32"/>
      <c r="B35" s="22" t="s">
        <v>6</v>
      </c>
      <c r="C35" s="22" t="s">
        <v>56</v>
      </c>
      <c r="D35" s="40"/>
      <c r="E35" s="43"/>
      <c r="F35" s="43"/>
      <c r="G35" s="43"/>
      <c r="H35" s="34">
        <f>'5º'!S8</f>
        <v>0</v>
      </c>
      <c r="I35" s="34">
        <f>'5º'!T8</f>
        <v>4</v>
      </c>
      <c r="J35" s="34">
        <f>'5º'!U8</f>
        <v>3</v>
      </c>
      <c r="K35" s="34">
        <f>'5º'!V8</f>
        <v>0</v>
      </c>
      <c r="L35" s="34">
        <f>'5º'!W8</f>
        <v>0</v>
      </c>
      <c r="M35" s="34">
        <f>'5º'!X8</f>
        <v>0</v>
      </c>
      <c r="N35" s="34">
        <f>'5º'!Y8</f>
        <v>0</v>
      </c>
      <c r="O35" s="28">
        <f t="shared" ref="O35:O36" si="11">SUM(D35:N35)</f>
        <v>7</v>
      </c>
      <c r="P35" s="15"/>
      <c r="Q35" s="15"/>
    </row>
    <row r="36" spans="1:17" ht="16.5" thickBot="1" x14ac:dyDescent="0.3">
      <c r="A36" s="32" t="s">
        <v>42</v>
      </c>
      <c r="B36" s="22"/>
      <c r="C36" s="22" t="s">
        <v>14</v>
      </c>
      <c r="D36" s="41"/>
      <c r="E36" s="44"/>
      <c r="F36" s="44"/>
      <c r="G36" s="44"/>
      <c r="H36" s="36">
        <f>'5º'!S9</f>
        <v>0</v>
      </c>
      <c r="I36" s="36">
        <f>'5º'!T9</f>
        <v>0</v>
      </c>
      <c r="J36" s="36">
        <f>'5º'!U9</f>
        <v>0</v>
      </c>
      <c r="K36" s="36">
        <f>'5º'!V9</f>
        <v>0</v>
      </c>
      <c r="L36" s="36">
        <f>'5º'!W9</f>
        <v>0</v>
      </c>
      <c r="M36" s="36">
        <f>'5º'!X9</f>
        <v>0</v>
      </c>
      <c r="N36" s="36">
        <f>'5º'!Y9</f>
        <v>0</v>
      </c>
      <c r="O36" s="31">
        <f t="shared" si="11"/>
        <v>0</v>
      </c>
      <c r="P36" s="15"/>
      <c r="Q36" s="15"/>
    </row>
    <row r="37" spans="1:17" ht="15.75" x14ac:dyDescent="0.25">
      <c r="A37" s="32"/>
      <c r="B37" s="22"/>
      <c r="C37" s="22" t="s">
        <v>15</v>
      </c>
      <c r="D37" s="42">
        <f t="shared" ref="D37:G37" si="12">D35+D33</f>
        <v>0</v>
      </c>
      <c r="E37" s="45">
        <f t="shared" si="12"/>
        <v>0</v>
      </c>
      <c r="F37" s="45">
        <f t="shared" si="12"/>
        <v>0</v>
      </c>
      <c r="G37" s="45">
        <f t="shared" si="12"/>
        <v>0</v>
      </c>
      <c r="H37" s="38">
        <f>SUM(H33:H36)</f>
        <v>0</v>
      </c>
      <c r="I37" s="38">
        <f t="shared" ref="I37:N37" si="13">SUM(I33:I36)</f>
        <v>7</v>
      </c>
      <c r="J37" s="38">
        <f t="shared" si="13"/>
        <v>6</v>
      </c>
      <c r="K37" s="38">
        <f t="shared" si="13"/>
        <v>0</v>
      </c>
      <c r="L37" s="38">
        <f t="shared" si="13"/>
        <v>0</v>
      </c>
      <c r="M37" s="38">
        <f t="shared" si="13"/>
        <v>0</v>
      </c>
      <c r="N37" s="38">
        <f t="shared" si="13"/>
        <v>0</v>
      </c>
      <c r="O37" s="39">
        <f>SUM(O33:O36)</f>
        <v>13</v>
      </c>
      <c r="P37" s="15"/>
      <c r="Q37" s="15"/>
    </row>
    <row r="38" spans="1:17" x14ac:dyDescent="0.25">
      <c r="A38" s="15"/>
      <c r="B38" s="22"/>
      <c r="C38" s="22"/>
      <c r="P38" s="15"/>
      <c r="Q38" s="15"/>
    </row>
    <row r="39" spans="1:17" ht="15.75" thickBot="1" x14ac:dyDescent="0.3">
      <c r="A39" s="15"/>
      <c r="B39" s="22"/>
      <c r="C39" s="22"/>
      <c r="D39" s="24" t="s">
        <v>44</v>
      </c>
      <c r="E39" s="20" t="s">
        <v>45</v>
      </c>
      <c r="F39" s="20" t="s">
        <v>46</v>
      </c>
      <c r="G39" s="20" t="s">
        <v>47</v>
      </c>
      <c r="H39" s="20" t="s">
        <v>48</v>
      </c>
      <c r="I39" s="20" t="s">
        <v>49</v>
      </c>
      <c r="J39" s="20" t="s">
        <v>50</v>
      </c>
      <c r="K39" s="20" t="s">
        <v>51</v>
      </c>
      <c r="L39" s="20" t="s">
        <v>52</v>
      </c>
      <c r="M39" s="20" t="s">
        <v>53</v>
      </c>
      <c r="N39" s="25" t="s">
        <v>54</v>
      </c>
      <c r="O39" s="20" t="s">
        <v>55</v>
      </c>
      <c r="P39" s="15"/>
      <c r="Q39" s="15"/>
    </row>
    <row r="40" spans="1:17" x14ac:dyDescent="0.25">
      <c r="A40" s="15"/>
      <c r="B40" s="22" t="s">
        <v>5</v>
      </c>
      <c r="C40" s="22" t="s">
        <v>56</v>
      </c>
      <c r="D40" s="40"/>
      <c r="E40" s="43"/>
      <c r="F40" s="43"/>
      <c r="G40" s="43"/>
      <c r="H40" s="43"/>
      <c r="I40" s="27">
        <f>'6º'!T5</f>
        <v>0</v>
      </c>
      <c r="J40" s="27">
        <f>'6º'!U5</f>
        <v>0</v>
      </c>
      <c r="K40" s="27">
        <f>'6º'!V5</f>
        <v>7</v>
      </c>
      <c r="L40" s="27">
        <f>'6º'!W5</f>
        <v>7</v>
      </c>
      <c r="M40" s="27">
        <f>'6º'!X5</f>
        <v>2</v>
      </c>
      <c r="N40" s="27">
        <f>'6º'!Y5</f>
        <v>0</v>
      </c>
      <c r="O40" s="28">
        <f>SUM(D40:N40)</f>
        <v>16</v>
      </c>
      <c r="P40" s="15"/>
      <c r="Q40" s="15"/>
    </row>
    <row r="41" spans="1:17" ht="15.75" thickBot="1" x14ac:dyDescent="0.3">
      <c r="A41" s="15"/>
      <c r="B41" s="22"/>
      <c r="C41" s="22" t="s">
        <v>14</v>
      </c>
      <c r="D41" s="41"/>
      <c r="E41" s="44"/>
      <c r="F41" s="44"/>
      <c r="G41" s="44"/>
      <c r="H41" s="44"/>
      <c r="I41" s="30">
        <f>'6º'!T6</f>
        <v>0</v>
      </c>
      <c r="J41" s="30">
        <f>'6º'!U6</f>
        <v>0</v>
      </c>
      <c r="K41" s="30">
        <f>'6º'!V6</f>
        <v>0</v>
      </c>
      <c r="L41" s="30">
        <f>'6º'!W6</f>
        <v>0</v>
      </c>
      <c r="M41" s="30">
        <f>'6º'!X6</f>
        <v>0</v>
      </c>
      <c r="N41" s="30">
        <f>'6º'!Y6</f>
        <v>0</v>
      </c>
      <c r="O41" s="31">
        <f>SUM(D41:N41)</f>
        <v>0</v>
      </c>
      <c r="P41" s="15"/>
      <c r="Q41" s="15"/>
    </row>
    <row r="42" spans="1:17" ht="15.75" x14ac:dyDescent="0.25">
      <c r="A42" s="32"/>
      <c r="B42" s="22" t="s">
        <v>6</v>
      </c>
      <c r="C42" s="22" t="s">
        <v>56</v>
      </c>
      <c r="D42" s="40"/>
      <c r="E42" s="43"/>
      <c r="F42" s="43"/>
      <c r="G42" s="43"/>
      <c r="H42" s="43"/>
      <c r="I42" s="34">
        <f>'6º'!T8</f>
        <v>0</v>
      </c>
      <c r="J42" s="34">
        <f>'6º'!U8</f>
        <v>0</v>
      </c>
      <c r="K42" s="34">
        <f>'6º'!V8</f>
        <v>5</v>
      </c>
      <c r="L42" s="34">
        <f>'6º'!W8</f>
        <v>9</v>
      </c>
      <c r="M42" s="34">
        <f>'6º'!X8</f>
        <v>0</v>
      </c>
      <c r="N42" s="34">
        <f>'6º'!Y8</f>
        <v>0</v>
      </c>
      <c r="O42" s="28">
        <f t="shared" ref="O42:O43" si="14">SUM(D42:N42)</f>
        <v>14</v>
      </c>
      <c r="P42" s="15"/>
      <c r="Q42" s="15"/>
    </row>
    <row r="43" spans="1:17" ht="16.5" thickBot="1" x14ac:dyDescent="0.3">
      <c r="A43" s="32" t="s">
        <v>43</v>
      </c>
      <c r="B43" s="22"/>
      <c r="C43" s="22" t="s">
        <v>14</v>
      </c>
      <c r="D43" s="41"/>
      <c r="E43" s="44"/>
      <c r="F43" s="44"/>
      <c r="G43" s="44"/>
      <c r="H43" s="44"/>
      <c r="I43" s="36">
        <f>'6º'!T9</f>
        <v>0</v>
      </c>
      <c r="J43" s="36">
        <f>'6º'!U9</f>
        <v>0</v>
      </c>
      <c r="K43" s="36">
        <f>'6º'!V9</f>
        <v>0</v>
      </c>
      <c r="L43" s="36">
        <f>'6º'!W9</f>
        <v>0</v>
      </c>
      <c r="M43" s="36">
        <f>'6º'!X9</f>
        <v>0</v>
      </c>
      <c r="N43" s="36">
        <f>'6º'!Y9</f>
        <v>0</v>
      </c>
      <c r="O43" s="31">
        <f t="shared" si="14"/>
        <v>0</v>
      </c>
      <c r="P43" s="15"/>
      <c r="Q43" s="15"/>
    </row>
    <row r="44" spans="1:17" ht="15.75" x14ac:dyDescent="0.25">
      <c r="A44" s="32"/>
      <c r="B44" s="22"/>
      <c r="C44" s="22" t="s">
        <v>15</v>
      </c>
      <c r="D44" s="42">
        <f t="shared" ref="D44:H44" si="15">D42+D40</f>
        <v>0</v>
      </c>
      <c r="E44" s="45">
        <f t="shared" si="15"/>
        <v>0</v>
      </c>
      <c r="F44" s="45">
        <f t="shared" si="15"/>
        <v>0</v>
      </c>
      <c r="G44" s="45">
        <f t="shared" si="15"/>
        <v>0</v>
      </c>
      <c r="H44" s="45">
        <f t="shared" si="15"/>
        <v>0</v>
      </c>
      <c r="I44" s="38">
        <f>SUM(I40:I43)</f>
        <v>0</v>
      </c>
      <c r="J44" s="38">
        <f t="shared" ref="J44:N44" si="16">SUM(J40:J43)</f>
        <v>0</v>
      </c>
      <c r="K44" s="38">
        <f t="shared" si="16"/>
        <v>12</v>
      </c>
      <c r="L44" s="38">
        <f t="shared" si="16"/>
        <v>16</v>
      </c>
      <c r="M44" s="38">
        <f t="shared" si="16"/>
        <v>2</v>
      </c>
      <c r="N44" s="38">
        <f t="shared" si="16"/>
        <v>0</v>
      </c>
      <c r="O44" s="39">
        <f>SUM(O40:O43)</f>
        <v>30</v>
      </c>
      <c r="P44" s="15"/>
      <c r="Q44" s="15"/>
    </row>
    <row r="45" spans="1:17" x14ac:dyDescent="0.25">
      <c r="A45" s="15"/>
      <c r="B45" s="22"/>
      <c r="C45" s="22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</row>
    <row r="46" spans="1:17" ht="15.75" thickBot="1" x14ac:dyDescent="0.3">
      <c r="A46" s="15"/>
      <c r="B46" s="22"/>
      <c r="C46" s="22"/>
      <c r="D46" s="24" t="s">
        <v>44</v>
      </c>
      <c r="E46" s="20" t="s">
        <v>45</v>
      </c>
      <c r="F46" s="20" t="s">
        <v>46</v>
      </c>
      <c r="G46" s="20" t="s">
        <v>47</v>
      </c>
      <c r="H46" s="20" t="s">
        <v>48</v>
      </c>
      <c r="I46" s="20" t="s">
        <v>49</v>
      </c>
      <c r="J46" s="20" t="s">
        <v>50</v>
      </c>
      <c r="K46" s="20" t="s">
        <v>51</v>
      </c>
      <c r="L46" s="20" t="s">
        <v>52</v>
      </c>
      <c r="M46" s="20" t="s">
        <v>53</v>
      </c>
      <c r="N46" s="25" t="s">
        <v>54</v>
      </c>
      <c r="O46" s="20" t="s">
        <v>55</v>
      </c>
      <c r="P46" s="15"/>
      <c r="Q46" s="15"/>
    </row>
    <row r="47" spans="1:17" x14ac:dyDescent="0.25">
      <c r="A47" s="75" t="s">
        <v>58</v>
      </c>
      <c r="B47" s="22" t="s">
        <v>5</v>
      </c>
      <c r="C47" s="22" t="s">
        <v>56</v>
      </c>
      <c r="D47" s="46">
        <f>D5+D12+D19+D26+D33+D40</f>
        <v>0</v>
      </c>
      <c r="E47" s="46">
        <f t="shared" ref="E47:N47" si="17">E5+E12+E19+E26+E33+E40</f>
        <v>0</v>
      </c>
      <c r="F47" s="46">
        <f t="shared" si="17"/>
        <v>11</v>
      </c>
      <c r="G47" s="46">
        <f t="shared" si="17"/>
        <v>16</v>
      </c>
      <c r="H47" s="46">
        <f t="shared" si="17"/>
        <v>11</v>
      </c>
      <c r="I47" s="46">
        <f t="shared" si="17"/>
        <v>16</v>
      </c>
      <c r="J47" s="46">
        <f t="shared" si="17"/>
        <v>12</v>
      </c>
      <c r="K47" s="46">
        <f t="shared" si="17"/>
        <v>7</v>
      </c>
      <c r="L47" s="46">
        <f t="shared" si="17"/>
        <v>7</v>
      </c>
      <c r="M47" s="46">
        <f t="shared" si="17"/>
        <v>2</v>
      </c>
      <c r="N47" s="46">
        <f t="shared" si="17"/>
        <v>0</v>
      </c>
      <c r="O47" s="28">
        <f>SUM(D47:N47)</f>
        <v>82</v>
      </c>
      <c r="P47" s="15"/>
      <c r="Q47" s="15"/>
    </row>
    <row r="48" spans="1:17" ht="15.75" thickBot="1" x14ac:dyDescent="0.3">
      <c r="A48" s="75"/>
      <c r="B48" s="22"/>
      <c r="C48" s="22" t="s">
        <v>14</v>
      </c>
      <c r="D48" s="47">
        <f>D6+D13+D20+D27+D34+D41</f>
        <v>0</v>
      </c>
      <c r="E48" s="47">
        <f t="shared" ref="E48:N48" si="18">E6+E13+E20+E27+E34+E41</f>
        <v>0</v>
      </c>
      <c r="F48" s="47">
        <f t="shared" si="18"/>
        <v>0</v>
      </c>
      <c r="G48" s="47">
        <f t="shared" si="18"/>
        <v>0</v>
      </c>
      <c r="H48" s="47">
        <f t="shared" si="18"/>
        <v>0</v>
      </c>
      <c r="I48" s="47">
        <f t="shared" si="18"/>
        <v>0</v>
      </c>
      <c r="J48" s="47">
        <f t="shared" si="18"/>
        <v>0</v>
      </c>
      <c r="K48" s="47">
        <f t="shared" si="18"/>
        <v>0</v>
      </c>
      <c r="L48" s="47">
        <f t="shared" si="18"/>
        <v>0</v>
      </c>
      <c r="M48" s="47">
        <f t="shared" si="18"/>
        <v>0</v>
      </c>
      <c r="N48" s="47">
        <f t="shared" si="18"/>
        <v>0</v>
      </c>
      <c r="O48" s="31">
        <f>SUM(D48:N48)</f>
        <v>0</v>
      </c>
      <c r="P48" s="15"/>
      <c r="Q48" s="15"/>
    </row>
    <row r="49" spans="1:17" ht="15.75" customHeight="1" x14ac:dyDescent="0.25">
      <c r="A49" s="75"/>
      <c r="B49" s="22" t="s">
        <v>6</v>
      </c>
      <c r="C49" s="22" t="s">
        <v>56</v>
      </c>
      <c r="D49" s="46">
        <f>D7+D14+D21+D28+D35+D42</f>
        <v>0</v>
      </c>
      <c r="E49" s="46">
        <f t="shared" ref="E49:N49" si="19">E7+E14+E21+E28+E35+E42</f>
        <v>0</v>
      </c>
      <c r="F49" s="46">
        <f t="shared" si="19"/>
        <v>5</v>
      </c>
      <c r="G49" s="46">
        <f t="shared" si="19"/>
        <v>13</v>
      </c>
      <c r="H49" s="46">
        <f t="shared" si="19"/>
        <v>11</v>
      </c>
      <c r="I49" s="46">
        <f t="shared" si="19"/>
        <v>24</v>
      </c>
      <c r="J49" s="46">
        <f t="shared" si="19"/>
        <v>14</v>
      </c>
      <c r="K49" s="46">
        <f t="shared" si="19"/>
        <v>5</v>
      </c>
      <c r="L49" s="46">
        <f t="shared" si="19"/>
        <v>9</v>
      </c>
      <c r="M49" s="46">
        <f t="shared" si="19"/>
        <v>0</v>
      </c>
      <c r="N49" s="46">
        <f t="shared" si="19"/>
        <v>0</v>
      </c>
      <c r="O49" s="28">
        <f>SUM(D49:N49)</f>
        <v>81</v>
      </c>
      <c r="P49" s="15"/>
      <c r="Q49" s="15"/>
    </row>
    <row r="50" spans="1:17" ht="20.25" customHeight="1" thickBot="1" x14ac:dyDescent="0.3">
      <c r="A50" s="75"/>
      <c r="B50" s="22"/>
      <c r="C50" s="22" t="s">
        <v>14</v>
      </c>
      <c r="D50" s="47">
        <f>D8+D15+D22+D29+D36+D43</f>
        <v>0</v>
      </c>
      <c r="E50" s="47">
        <f t="shared" ref="E50:N50" si="20">E8+E15+E22+E29+E36+E43</f>
        <v>0</v>
      </c>
      <c r="F50" s="47">
        <f t="shared" si="20"/>
        <v>0</v>
      </c>
      <c r="G50" s="47">
        <f t="shared" si="20"/>
        <v>0</v>
      </c>
      <c r="H50" s="47">
        <f t="shared" si="20"/>
        <v>0</v>
      </c>
      <c r="I50" s="47">
        <f t="shared" si="20"/>
        <v>0</v>
      </c>
      <c r="J50" s="47">
        <f t="shared" si="20"/>
        <v>0</v>
      </c>
      <c r="K50" s="47">
        <f t="shared" si="20"/>
        <v>0</v>
      </c>
      <c r="L50" s="47">
        <f t="shared" si="20"/>
        <v>0</v>
      </c>
      <c r="M50" s="47">
        <f t="shared" si="20"/>
        <v>0</v>
      </c>
      <c r="N50" s="47">
        <f t="shared" si="20"/>
        <v>0</v>
      </c>
      <c r="O50" s="31">
        <f>SUM(D50:N50)</f>
        <v>0</v>
      </c>
      <c r="P50" s="15"/>
      <c r="Q50" s="15"/>
    </row>
    <row r="51" spans="1:17" ht="15.75" customHeight="1" x14ac:dyDescent="0.25">
      <c r="A51" s="75"/>
      <c r="B51" s="22"/>
      <c r="C51" s="22" t="s">
        <v>12</v>
      </c>
      <c r="D51" s="37">
        <f>SUM(D47:D50)</f>
        <v>0</v>
      </c>
      <c r="E51" s="37">
        <f t="shared" ref="E51:N51" si="21">SUM(E47:E50)</f>
        <v>0</v>
      </c>
      <c r="F51" s="37">
        <f t="shared" si="21"/>
        <v>16</v>
      </c>
      <c r="G51" s="37">
        <f t="shared" si="21"/>
        <v>29</v>
      </c>
      <c r="H51" s="37">
        <f t="shared" si="21"/>
        <v>22</v>
      </c>
      <c r="I51" s="37">
        <f t="shared" si="21"/>
        <v>40</v>
      </c>
      <c r="J51" s="37">
        <f t="shared" si="21"/>
        <v>26</v>
      </c>
      <c r="K51" s="37">
        <f t="shared" si="21"/>
        <v>12</v>
      </c>
      <c r="L51" s="37">
        <f t="shared" si="21"/>
        <v>16</v>
      </c>
      <c r="M51" s="37">
        <f t="shared" si="21"/>
        <v>2</v>
      </c>
      <c r="N51" s="37">
        <f t="shared" si="21"/>
        <v>0</v>
      </c>
      <c r="O51" s="39">
        <f>SUM(O47:O50)</f>
        <v>163</v>
      </c>
      <c r="P51" s="15"/>
      <c r="Q51" s="15"/>
    </row>
    <row r="52" spans="1:17" x14ac:dyDescent="0.25">
      <c r="A52" s="15"/>
      <c r="B52" s="22"/>
      <c r="C52" s="22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17" x14ac:dyDescent="0.25">
      <c r="A53" s="15"/>
      <c r="B53" s="22"/>
      <c r="C53" s="22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x14ac:dyDescent="0.25">
      <c r="A54" s="15"/>
      <c r="B54" s="22"/>
      <c r="C54" s="22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x14ac:dyDescent="0.25">
      <c r="A55" s="15"/>
      <c r="B55" s="22"/>
      <c r="C55" s="48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x14ac:dyDescent="0.25">
      <c r="A56" s="15"/>
      <c r="B56" s="22"/>
      <c r="C56" s="22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x14ac:dyDescent="0.25">
      <c r="A57" s="15"/>
      <c r="B57" s="22"/>
      <c r="C57" s="22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x14ac:dyDescent="0.25">
      <c r="A58" s="15"/>
      <c r="B58" s="22"/>
      <c r="C58" s="22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x14ac:dyDescent="0.25">
      <c r="A59" s="15"/>
      <c r="B59" s="22"/>
      <c r="C59" s="22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x14ac:dyDescent="0.25">
      <c r="A60" s="15"/>
      <c r="B60" s="22"/>
      <c r="C60" s="22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</row>
  </sheetData>
  <mergeCells count="1">
    <mergeCell ref="A47:A51"/>
  </mergeCells>
  <pageMargins left="0.25" right="0.21" top="0.39" bottom="0.34" header="0.3" footer="0.3"/>
  <pageSetup scale="68" orientation="landscape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1°</vt:lpstr>
      <vt:lpstr>2º</vt:lpstr>
      <vt:lpstr>3º</vt:lpstr>
      <vt:lpstr>4º</vt:lpstr>
      <vt:lpstr>5º</vt:lpstr>
      <vt:lpstr>6º</vt:lpstr>
      <vt:lpstr>911 inicio</vt:lpstr>
      <vt:lpstr>'911 inicio'!Área_de_impresión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</dc:creator>
  <cp:lastModifiedBy>DIAZ</cp:lastModifiedBy>
  <cp:lastPrinted>2024-07-12T17:29:28Z</cp:lastPrinted>
  <dcterms:created xsi:type="dcterms:W3CDTF">2009-01-26T14:54:42Z</dcterms:created>
  <dcterms:modified xsi:type="dcterms:W3CDTF">2024-07-12T17:29:55Z</dcterms:modified>
</cp:coreProperties>
</file>